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40. ABRIL 2025\"/>
    </mc:Choice>
  </mc:AlternateContent>
  <xr:revisionPtr revIDLastSave="0" documentId="13_ncr:1_{DF1D6104-D29D-4F6C-945E-4883DD5AD141}" xr6:coauthVersionLast="47" xr6:coauthVersionMax="47" xr10:uidLastSave="{00000000-0000-0000-0000-000000000000}"/>
  <bookViews>
    <workbookView xWindow="-120" yWindow="-120" windowWidth="21840" windowHeight="13020" firstSheet="2" activeTab="2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87" l="1"/>
  <c r="R11" i="87"/>
  <c r="S11" i="87"/>
  <c r="Q33" i="87"/>
  <c r="R33" i="87"/>
  <c r="S33" i="87"/>
  <c r="R31" i="87"/>
  <c r="S31" i="87"/>
  <c r="S29" i="87"/>
  <c r="R22" i="87"/>
  <c r="S22" i="87"/>
  <c r="R20" i="87"/>
  <c r="S20" i="87"/>
  <c r="Q18" i="87"/>
  <c r="R18" i="87"/>
  <c r="S18" i="87"/>
  <c r="R10" i="87"/>
  <c r="S10" i="87"/>
  <c r="R9" i="87"/>
  <c r="S9" i="87"/>
  <c r="Q7" i="87"/>
  <c r="R7" i="87"/>
  <c r="S7" i="87"/>
  <c r="AH63" i="92"/>
  <c r="AI63" i="92"/>
  <c r="AJ63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U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B41" i="92"/>
  <c r="N24" i="83"/>
  <c r="O24" i="83"/>
  <c r="P24" i="83"/>
  <c r="L24" i="83"/>
  <c r="L25" i="83"/>
  <c r="L55" i="70"/>
  <c r="N55" i="70"/>
  <c r="O55" i="70"/>
  <c r="P55" i="70"/>
  <c r="O56" i="70"/>
  <c r="L57" i="70"/>
  <c r="N57" i="70"/>
  <c r="O57" i="70"/>
  <c r="P57" i="70"/>
  <c r="L58" i="70"/>
  <c r="N58" i="70"/>
  <c r="O58" i="70"/>
  <c r="P58" i="70"/>
  <c r="F55" i="70"/>
  <c r="F57" i="70"/>
  <c r="F58" i="70"/>
  <c r="L76" i="70"/>
  <c r="N76" i="70"/>
  <c r="P76" i="70" s="1"/>
  <c r="O76" i="70"/>
  <c r="L77" i="70"/>
  <c r="N77" i="70"/>
  <c r="O77" i="70"/>
  <c r="P77" i="70"/>
  <c r="O78" i="70"/>
  <c r="L79" i="70"/>
  <c r="N79" i="70"/>
  <c r="O79" i="70"/>
  <c r="P79" i="70"/>
  <c r="L80" i="70"/>
  <c r="N80" i="70"/>
  <c r="O80" i="70"/>
  <c r="P80" i="70"/>
  <c r="L81" i="70"/>
  <c r="N81" i="70"/>
  <c r="O81" i="70"/>
  <c r="P81" i="70"/>
  <c r="L82" i="70"/>
  <c r="N82" i="70"/>
  <c r="O82" i="70"/>
  <c r="P82" i="70"/>
  <c r="L83" i="70"/>
  <c r="N83" i="70"/>
  <c r="O83" i="70"/>
  <c r="P83" i="70"/>
  <c r="L84" i="70"/>
  <c r="N84" i="70"/>
  <c r="O84" i="70"/>
  <c r="P84" i="70"/>
  <c r="L85" i="70"/>
  <c r="N85" i="70"/>
  <c r="O85" i="70"/>
  <c r="P85" i="70"/>
  <c r="L86" i="70"/>
  <c r="N86" i="70"/>
  <c r="O86" i="70"/>
  <c r="P86" i="70"/>
  <c r="L87" i="70"/>
  <c r="N87" i="70"/>
  <c r="O87" i="70"/>
  <c r="P87" i="70"/>
  <c r="L88" i="70"/>
  <c r="N88" i="70"/>
  <c r="O88" i="70"/>
  <c r="P88" i="70"/>
  <c r="L89" i="70"/>
  <c r="N89" i="70"/>
  <c r="O89" i="70"/>
  <c r="P89" i="70"/>
  <c r="O90" i="70"/>
  <c r="L91" i="70"/>
  <c r="N91" i="70"/>
  <c r="O91" i="70"/>
  <c r="P91" i="70"/>
  <c r="L92" i="70"/>
  <c r="N92" i="70"/>
  <c r="O92" i="70"/>
  <c r="P92" i="70"/>
  <c r="L93" i="70"/>
  <c r="N93" i="70"/>
  <c r="O93" i="70"/>
  <c r="P93" i="70"/>
  <c r="F76" i="70"/>
  <c r="F77" i="70"/>
  <c r="F79" i="70"/>
  <c r="F80" i="70"/>
  <c r="F81" i="70"/>
  <c r="F82" i="70"/>
  <c r="F83" i="70"/>
  <c r="F84" i="70"/>
  <c r="F85" i="70"/>
  <c r="F86" i="70"/>
  <c r="F87" i="70"/>
  <c r="F88" i="70"/>
  <c r="F89" i="70"/>
  <c r="F91" i="70"/>
  <c r="F92" i="70"/>
  <c r="F93" i="70"/>
  <c r="L22" i="70"/>
  <c r="N22" i="70"/>
  <c r="O22" i="70"/>
  <c r="P22" i="70"/>
  <c r="F22" i="70"/>
  <c r="N74" i="66"/>
  <c r="O74" i="66"/>
  <c r="P74" i="66"/>
  <c r="N75" i="66"/>
  <c r="O75" i="66"/>
  <c r="P75" i="66" s="1"/>
  <c r="N76" i="66"/>
  <c r="O76" i="66"/>
  <c r="P76" i="66" s="1"/>
  <c r="N77" i="66"/>
  <c r="O77" i="66"/>
  <c r="P77" i="66"/>
  <c r="N78" i="66"/>
  <c r="O78" i="66"/>
  <c r="P78" i="66"/>
  <c r="N79" i="66"/>
  <c r="P79" i="66" s="1"/>
  <c r="O79" i="66"/>
  <c r="N80" i="66"/>
  <c r="O80" i="66"/>
  <c r="P80" i="66" s="1"/>
  <c r="N81" i="66"/>
  <c r="O81" i="66"/>
  <c r="P81" i="66"/>
  <c r="L74" i="66"/>
  <c r="L75" i="66"/>
  <c r="L76" i="66"/>
  <c r="L77" i="66"/>
  <c r="L78" i="66"/>
  <c r="L79" i="66"/>
  <c r="L80" i="66"/>
  <c r="L81" i="66"/>
  <c r="F74" i="66"/>
  <c r="F75" i="66"/>
  <c r="F76" i="66"/>
  <c r="F77" i="66"/>
  <c r="F78" i="66"/>
  <c r="F79" i="66"/>
  <c r="F80" i="66"/>
  <c r="L24" i="66"/>
  <c r="N24" i="66"/>
  <c r="O24" i="66"/>
  <c r="P24" i="66"/>
  <c r="F24" i="66"/>
  <c r="N92" i="48"/>
  <c r="O92" i="48"/>
  <c r="P92" i="48"/>
  <c r="N93" i="48"/>
  <c r="O93" i="48"/>
  <c r="P93" i="48" s="1"/>
  <c r="L92" i="48"/>
  <c r="L93" i="48"/>
  <c r="F92" i="48"/>
  <c r="F93" i="48"/>
  <c r="N88" i="47"/>
  <c r="O88" i="47"/>
  <c r="P88" i="47" s="1"/>
  <c r="N89" i="47"/>
  <c r="P89" i="47" s="1"/>
  <c r="O89" i="47"/>
  <c r="N90" i="47"/>
  <c r="O90" i="47"/>
  <c r="P90" i="47" s="1"/>
  <c r="N91" i="47"/>
  <c r="O91" i="47"/>
  <c r="P91" i="47"/>
  <c r="N92" i="47"/>
  <c r="O92" i="47"/>
  <c r="P92" i="47" s="1"/>
  <c r="L88" i="47"/>
  <c r="L89" i="47"/>
  <c r="L90" i="47"/>
  <c r="L91" i="47"/>
  <c r="L92" i="47"/>
  <c r="L93" i="47"/>
  <c r="F88" i="47"/>
  <c r="F89" i="47"/>
  <c r="F90" i="47"/>
  <c r="F91" i="47"/>
  <c r="F92" i="47"/>
  <c r="F93" i="47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O60" i="47"/>
  <c r="N90" i="81"/>
  <c r="O90" i="81"/>
  <c r="P90" i="81" s="1"/>
  <c r="L90" i="81"/>
  <c r="F90" i="81"/>
  <c r="F90" i="86"/>
  <c r="F91" i="86"/>
  <c r="F92" i="86"/>
  <c r="F93" i="86"/>
  <c r="I61" i="86"/>
  <c r="H61" i="86"/>
  <c r="B32" i="86"/>
  <c r="C32" i="86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B19" i="92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B63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U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B41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U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B19" i="91"/>
  <c r="L89" i="83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P88" i="83" s="1"/>
  <c r="N89" i="83"/>
  <c r="O89" i="83"/>
  <c r="N90" i="83"/>
  <c r="O90" i="83"/>
  <c r="N91" i="83"/>
  <c r="P91" i="83" s="1"/>
  <c r="O91" i="83"/>
  <c r="N92" i="83"/>
  <c r="O92" i="83"/>
  <c r="P92" i="83" s="1"/>
  <c r="N93" i="83"/>
  <c r="O93" i="83"/>
  <c r="N94" i="83"/>
  <c r="O94" i="83"/>
  <c r="P94" i="83" s="1"/>
  <c r="B95" i="83"/>
  <c r="C95" i="83"/>
  <c r="H95" i="83"/>
  <c r="I95" i="83"/>
  <c r="N47" i="83"/>
  <c r="O47" i="83"/>
  <c r="N48" i="83"/>
  <c r="O48" i="83"/>
  <c r="L47" i="83"/>
  <c r="F47" i="83"/>
  <c r="N19" i="70"/>
  <c r="O19" i="70"/>
  <c r="P19" i="70" s="1"/>
  <c r="N20" i="70"/>
  <c r="O20" i="70"/>
  <c r="N21" i="70"/>
  <c r="O21" i="70"/>
  <c r="P21" i="70" s="1"/>
  <c r="N23" i="70"/>
  <c r="O23" i="70"/>
  <c r="N24" i="70"/>
  <c r="O24" i="70"/>
  <c r="N25" i="70"/>
  <c r="O25" i="70"/>
  <c r="N26" i="70"/>
  <c r="O26" i="70"/>
  <c r="O27" i="70"/>
  <c r="N28" i="70"/>
  <c r="O28" i="70"/>
  <c r="N29" i="70"/>
  <c r="O29" i="70"/>
  <c r="L19" i="70"/>
  <c r="L20" i="70"/>
  <c r="L21" i="70"/>
  <c r="L23" i="70"/>
  <c r="L24" i="70"/>
  <c r="L25" i="70"/>
  <c r="L26" i="70"/>
  <c r="L28" i="70"/>
  <c r="L29" i="70"/>
  <c r="L30" i="70"/>
  <c r="F19" i="70"/>
  <c r="F20" i="70"/>
  <c r="F21" i="70"/>
  <c r="F23" i="70"/>
  <c r="F24" i="70"/>
  <c r="F25" i="70"/>
  <c r="F26" i="70"/>
  <c r="F28" i="70"/>
  <c r="F29" i="70"/>
  <c r="F30" i="70"/>
  <c r="N84" i="68"/>
  <c r="O84" i="68"/>
  <c r="N85" i="68"/>
  <c r="O85" i="68"/>
  <c r="P85" i="68" s="1"/>
  <c r="N86" i="68"/>
  <c r="O86" i="68"/>
  <c r="N87" i="68"/>
  <c r="O87" i="68"/>
  <c r="P87" i="68"/>
  <c r="O88" i="68"/>
  <c r="N89" i="68"/>
  <c r="O89" i="68"/>
  <c r="P89" i="68" s="1"/>
  <c r="N90" i="68"/>
  <c r="O90" i="68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P30" i="68" s="1"/>
  <c r="O30" i="68"/>
  <c r="L31" i="68"/>
  <c r="N31" i="68"/>
  <c r="O31" i="68"/>
  <c r="F30" i="68"/>
  <c r="N72" i="66"/>
  <c r="O72" i="66"/>
  <c r="N73" i="66"/>
  <c r="O73" i="66"/>
  <c r="O82" i="66"/>
  <c r="L72" i="66"/>
  <c r="L73" i="66"/>
  <c r="F72" i="66"/>
  <c r="F73" i="66"/>
  <c r="F81" i="66"/>
  <c r="N53" i="66"/>
  <c r="O53" i="66"/>
  <c r="P53" i="66" s="1"/>
  <c r="L53" i="66"/>
  <c r="F53" i="66"/>
  <c r="L84" i="48"/>
  <c r="N84" i="48"/>
  <c r="O84" i="48"/>
  <c r="P84" i="48" s="1"/>
  <c r="L85" i="48"/>
  <c r="N85" i="48"/>
  <c r="O85" i="48"/>
  <c r="L86" i="48"/>
  <c r="N86" i="48"/>
  <c r="O86" i="48"/>
  <c r="L87" i="48"/>
  <c r="N87" i="48"/>
  <c r="O87" i="48"/>
  <c r="P87" i="48" s="1"/>
  <c r="L88" i="48"/>
  <c r="N88" i="48"/>
  <c r="O88" i="48"/>
  <c r="L89" i="48"/>
  <c r="N89" i="48"/>
  <c r="O89" i="48"/>
  <c r="L90" i="48"/>
  <c r="N90" i="48"/>
  <c r="O90" i="48"/>
  <c r="L91" i="48"/>
  <c r="N91" i="48"/>
  <c r="O91" i="48"/>
  <c r="P91" i="48" s="1"/>
  <c r="F84" i="48"/>
  <c r="F85" i="48"/>
  <c r="F86" i="48"/>
  <c r="F87" i="48"/>
  <c r="F88" i="48"/>
  <c r="N93" i="47"/>
  <c r="O93" i="47"/>
  <c r="P93" i="47" s="1"/>
  <c r="E90" i="86"/>
  <c r="E91" i="86"/>
  <c r="E92" i="86"/>
  <c r="E93" i="86"/>
  <c r="E94" i="86"/>
  <c r="F94" i="86"/>
  <c r="F96" i="86"/>
  <c r="I50" i="93"/>
  <c r="J50" i="93"/>
  <c r="I53" i="93"/>
  <c r="J53" i="93"/>
  <c r="BA63" i="91"/>
  <c r="H37" i="36"/>
  <c r="B37" i="36"/>
  <c r="S32" i="87"/>
  <c r="S21" i="87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19" i="92"/>
  <c r="BA19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AZ23" i="92" s="1"/>
  <c r="BA18" i="92"/>
  <c r="AH64" i="92"/>
  <c r="AH65" i="92"/>
  <c r="AH66" i="92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AZ43" i="92" s="1"/>
  <c r="O44" i="92"/>
  <c r="AZ44" i="92" s="1"/>
  <c r="O45" i="92"/>
  <c r="AZ45" i="92" s="1"/>
  <c r="AH20" i="92"/>
  <c r="AH21" i="92"/>
  <c r="AH22" i="92"/>
  <c r="AH23" i="92"/>
  <c r="O20" i="92"/>
  <c r="AZ20" i="92" s="1"/>
  <c r="O21" i="92"/>
  <c r="O22" i="92"/>
  <c r="AZ22" i="92" s="1"/>
  <c r="O23" i="92"/>
  <c r="AZ51" i="91"/>
  <c r="BA51" i="91"/>
  <c r="AZ52" i="91"/>
  <c r="BA52" i="91"/>
  <c r="AZ53" i="91"/>
  <c r="BA53" i="91"/>
  <c r="AZ54" i="91"/>
  <c r="BA54" i="91"/>
  <c r="AZ55" i="91"/>
  <c r="BA55" i="91"/>
  <c r="AZ56" i="91"/>
  <c r="BA56" i="91"/>
  <c r="AZ57" i="91"/>
  <c r="BA57" i="91"/>
  <c r="AZ58" i="91"/>
  <c r="BA58" i="91"/>
  <c r="AZ59" i="91"/>
  <c r="BA59" i="91"/>
  <c r="AZ60" i="91"/>
  <c r="BA60" i="91"/>
  <c r="AZ61" i="91"/>
  <c r="BA61" i="91"/>
  <c r="AZ62" i="91"/>
  <c r="BA62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BA29" i="91"/>
  <c r="BB29" i="91"/>
  <c r="AH42" i="91"/>
  <c r="AZ42" i="92" l="1"/>
  <c r="AZ21" i="92"/>
  <c r="AZ66" i="92"/>
  <c r="AZ63" i="91"/>
  <c r="P24" i="70"/>
  <c r="P84" i="68"/>
  <c r="P73" i="66"/>
  <c r="P90" i="48"/>
  <c r="P86" i="48"/>
  <c r="P29" i="70"/>
  <c r="P25" i="70"/>
  <c r="P23" i="70"/>
  <c r="P26" i="70"/>
  <c r="P20" i="70"/>
  <c r="P28" i="70"/>
  <c r="P90" i="68"/>
  <c r="P86" i="68"/>
  <c r="P31" i="68"/>
  <c r="P72" i="66"/>
  <c r="P88" i="48"/>
  <c r="P89" i="48"/>
  <c r="P85" i="48"/>
  <c r="P93" i="83"/>
  <c r="P89" i="83"/>
  <c r="P90" i="83"/>
  <c r="P48" i="83"/>
  <c r="P47" i="83"/>
  <c r="AZ63" i="92"/>
  <c r="P42" i="91" l="1"/>
  <c r="P43" i="91"/>
  <c r="P44" i="91"/>
  <c r="P45" i="91"/>
  <c r="AZ30" i="91" l="1"/>
  <c r="BA30" i="91"/>
  <c r="AZ31" i="91"/>
  <c r="BA31" i="91"/>
  <c r="AZ32" i="91"/>
  <c r="BA32" i="91"/>
  <c r="AZ33" i="91"/>
  <c r="BA33" i="91"/>
  <c r="AZ34" i="91"/>
  <c r="BA34" i="91"/>
  <c r="AZ35" i="91"/>
  <c r="BA35" i="91"/>
  <c r="AZ36" i="91"/>
  <c r="BA36" i="91"/>
  <c r="AZ37" i="91"/>
  <c r="BA37" i="91"/>
  <c r="AZ38" i="91"/>
  <c r="BA38" i="91"/>
  <c r="AZ39" i="91"/>
  <c r="BA39" i="91"/>
  <c r="AZ40" i="91"/>
  <c r="BA40" i="91"/>
  <c r="BA41" i="91"/>
  <c r="BA43" i="91"/>
  <c r="AI42" i="91"/>
  <c r="AI43" i="91"/>
  <c r="AI44" i="91"/>
  <c r="BA44" i="91" s="1"/>
  <c r="AI45" i="91"/>
  <c r="AZ7" i="91"/>
  <c r="BA7" i="91"/>
  <c r="AZ8" i="91"/>
  <c r="BA8" i="91"/>
  <c r="AZ9" i="91"/>
  <c r="BA9" i="91"/>
  <c r="AZ10" i="91"/>
  <c r="BA10" i="91"/>
  <c r="AZ11" i="91"/>
  <c r="BA11" i="91"/>
  <c r="AZ12" i="91"/>
  <c r="BA12" i="91"/>
  <c r="AZ13" i="91"/>
  <c r="BA13" i="91"/>
  <c r="AZ14" i="91"/>
  <c r="BA14" i="91"/>
  <c r="AZ15" i="91"/>
  <c r="BA15" i="91"/>
  <c r="AZ16" i="91"/>
  <c r="BA16" i="91"/>
  <c r="AZ17" i="91"/>
  <c r="BA17" i="91"/>
  <c r="AZ18" i="91"/>
  <c r="BA18" i="91"/>
  <c r="P64" i="91"/>
  <c r="P65" i="91"/>
  <c r="P66" i="91"/>
  <c r="P67" i="91"/>
  <c r="AH64" i="91"/>
  <c r="AH65" i="91"/>
  <c r="AH66" i="91"/>
  <c r="AH67" i="91"/>
  <c r="O64" i="91"/>
  <c r="AZ64" i="91" s="1"/>
  <c r="O65" i="91"/>
  <c r="AZ65" i="91" s="1"/>
  <c r="O66" i="91"/>
  <c r="AZ66" i="91" s="1"/>
  <c r="O67" i="91"/>
  <c r="AZ67" i="91" s="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Z20" i="91" s="1"/>
  <c r="AH21" i="91"/>
  <c r="AZ21" i="91" s="1"/>
  <c r="AH22" i="91"/>
  <c r="AH23" i="91"/>
  <c r="AZ23" i="91" s="1"/>
  <c r="AZ19" i="91"/>
  <c r="N87" i="83"/>
  <c r="O87" i="83"/>
  <c r="P87" i="83" s="1"/>
  <c r="L87" i="83"/>
  <c r="F87" i="83"/>
  <c r="L79" i="83"/>
  <c r="N79" i="83"/>
  <c r="O79" i="83"/>
  <c r="F79" i="83"/>
  <c r="N29" i="83"/>
  <c r="O29" i="83"/>
  <c r="P29" i="83" s="1"/>
  <c r="N30" i="83"/>
  <c r="O30" i="83"/>
  <c r="L29" i="83"/>
  <c r="L30" i="83"/>
  <c r="F29" i="83"/>
  <c r="F30" i="83"/>
  <c r="N74" i="70"/>
  <c r="O74" i="70"/>
  <c r="P74" i="70" s="1"/>
  <c r="L74" i="70"/>
  <c r="L75" i="70"/>
  <c r="F74" i="70"/>
  <c r="F75" i="70"/>
  <c r="N53" i="70"/>
  <c r="O53" i="70"/>
  <c r="N54" i="70"/>
  <c r="O54" i="70"/>
  <c r="N59" i="70"/>
  <c r="O59" i="70"/>
  <c r="O60" i="70"/>
  <c r="L51" i="70"/>
  <c r="L52" i="70"/>
  <c r="L53" i="70"/>
  <c r="L54" i="70"/>
  <c r="L59" i="70"/>
  <c r="F53" i="70"/>
  <c r="F54" i="70"/>
  <c r="F59" i="70"/>
  <c r="B32" i="68"/>
  <c r="C32" i="68"/>
  <c r="H32" i="68"/>
  <c r="I32" i="68"/>
  <c r="N53" i="48"/>
  <c r="O53" i="48"/>
  <c r="P53" i="48" s="1"/>
  <c r="L53" i="48"/>
  <c r="F53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D69" i="47"/>
  <c r="B32" i="47"/>
  <c r="C32" i="47"/>
  <c r="L89" i="46"/>
  <c r="N89" i="46"/>
  <c r="O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C95" i="81"/>
  <c r="B95" i="81"/>
  <c r="H95" i="81"/>
  <c r="I95" i="81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33" i="93"/>
  <c r="C33" i="93"/>
  <c r="D13" i="93"/>
  <c r="C13" i="93"/>
  <c r="P53" i="70" l="1"/>
  <c r="AZ22" i="91"/>
  <c r="P79" i="83"/>
  <c r="P89" i="46"/>
  <c r="P59" i="70"/>
  <c r="P54" i="70"/>
  <c r="P30" i="83"/>
  <c r="J30" i="36"/>
  <c r="J31" i="36"/>
  <c r="H32" i="36"/>
  <c r="J32" i="36" s="1"/>
  <c r="I32" i="36"/>
  <c r="C30" i="93"/>
  <c r="D30" i="93"/>
  <c r="B94" i="70" l="1"/>
  <c r="C94" i="70"/>
  <c r="H94" i="70"/>
  <c r="I94" i="70"/>
  <c r="L94" i="70" s="1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O94" i="70" l="1"/>
  <c r="N94" i="70"/>
  <c r="Q20" i="87"/>
  <c r="Q10" i="87"/>
  <c r="Q9" i="87"/>
  <c r="Q21" i="87"/>
  <c r="Q32" i="87"/>
  <c r="Q31" i="87"/>
  <c r="Q29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AY63" i="92"/>
  <c r="U42" i="92"/>
  <c r="U43" i="92"/>
  <c r="U44" i="92"/>
  <c r="A19" i="92"/>
  <c r="F64" i="66"/>
  <c r="F65" i="66"/>
  <c r="N66" i="66"/>
  <c r="O66" i="66"/>
  <c r="P66" i="66" s="1"/>
  <c r="L66" i="66"/>
  <c r="P94" i="70" l="1"/>
  <c r="BA63" i="92"/>
  <c r="N94" i="47"/>
  <c r="O94" i="47"/>
  <c r="L94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O53" i="93" s="1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7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O33" i="93" s="1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C20" i="93" s="1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38" i="93"/>
  <c r="Q39" i="93"/>
  <c r="Q36" i="93"/>
  <c r="J40" i="93"/>
  <c r="L27" i="93" s="1"/>
  <c r="M30" i="93"/>
  <c r="K34" i="93"/>
  <c r="K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56" i="93"/>
  <c r="E52" i="93"/>
  <c r="E48" i="93"/>
  <c r="E49" i="93"/>
  <c r="E55" i="93"/>
  <c r="E51" i="93"/>
  <c r="E54" i="93"/>
  <c r="E58" i="93"/>
  <c r="E59" i="93"/>
  <c r="E57" i="93"/>
  <c r="E16" i="93"/>
  <c r="E12" i="93"/>
  <c r="E8" i="93"/>
  <c r="E9" i="93"/>
  <c r="E15" i="93"/>
  <c r="E11" i="93"/>
  <c r="E19" i="93"/>
  <c r="E14" i="93"/>
  <c r="E18" i="93"/>
  <c r="E17" i="93"/>
  <c r="E47" i="93"/>
  <c r="K35" i="93"/>
  <c r="E13" i="93"/>
  <c r="K32" i="93"/>
  <c r="E46" i="93"/>
  <c r="M7" i="93"/>
  <c r="E10" i="93"/>
  <c r="O10" i="93"/>
  <c r="P13" i="93"/>
  <c r="M27" i="93"/>
  <c r="K29" i="93"/>
  <c r="E30" i="93"/>
  <c r="O30" i="93"/>
  <c r="Q30" i="93" s="1"/>
  <c r="P33" i="93"/>
  <c r="Q33" i="93" s="1"/>
  <c r="K37" i="93"/>
  <c r="F46" i="93"/>
  <c r="M47" i="93"/>
  <c r="E50" i="93"/>
  <c r="O50" i="93"/>
  <c r="P53" i="93"/>
  <c r="Q53" i="93" s="1"/>
  <c r="K27" i="93"/>
  <c r="D20" i="93"/>
  <c r="D40" i="93"/>
  <c r="F30" i="93" s="1"/>
  <c r="K45" i="93"/>
  <c r="D60" i="93"/>
  <c r="E33" i="93"/>
  <c r="P7" i="93"/>
  <c r="K39" i="93"/>
  <c r="K31" i="93"/>
  <c r="K36" i="93"/>
  <c r="E53" i="93"/>
  <c r="Q14" i="72"/>
  <c r="R14" i="72"/>
  <c r="I14" i="72"/>
  <c r="O14" i="72"/>
  <c r="AP63" i="91"/>
  <c r="AT63" i="91"/>
  <c r="AK63" i="91"/>
  <c r="AM63" i="91"/>
  <c r="AQ41" i="91"/>
  <c r="AW41" i="91"/>
  <c r="AN19" i="91"/>
  <c r="AR19" i="91"/>
  <c r="AV19" i="91"/>
  <c r="BA19" i="91"/>
  <c r="AN63" i="91"/>
  <c r="AQ63" i="91"/>
  <c r="AR63" i="91"/>
  <c r="AW63" i="91"/>
  <c r="AR41" i="91"/>
  <c r="AS41" i="91"/>
  <c r="AP19" i="91"/>
  <c r="AS19" i="91"/>
  <c r="AX19" i="91"/>
  <c r="R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BC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R66" i="92" s="1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K65" i="92" s="1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R65" i="92" s="1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K44" i="92" s="1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K43" i="92" s="1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R43" i="92" s="1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C39" i="92" s="1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C38" i="92" s="1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C37" i="92" s="1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C36" i="92" s="1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C35" i="92" s="1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C34" i="92" s="1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C33" i="92" s="1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C32" i="92" s="1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C31" i="92" s="1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R22" i="92" s="1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K21" i="92" s="1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R21" i="92" s="1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BB67" i="91" s="1"/>
  <c r="BC67" i="91" s="1"/>
  <c r="AI67" i="91"/>
  <c r="BA67" i="91" s="1"/>
  <c r="AG67" i="91"/>
  <c r="AF67" i="91"/>
  <c r="AE67" i="91"/>
  <c r="AD67" i="91"/>
  <c r="AC67" i="91"/>
  <c r="AB67" i="91"/>
  <c r="AT67" i="91" s="1"/>
  <c r="AA67" i="91"/>
  <c r="AS67" i="91" s="1"/>
  <c r="Z67" i="91"/>
  <c r="Y67" i="91"/>
  <c r="X67" i="91"/>
  <c r="AP67" i="91" s="1"/>
  <c r="W67" i="91"/>
  <c r="AO67" i="91" s="1"/>
  <c r="V67" i="91"/>
  <c r="U67" i="91"/>
  <c r="Q67" i="91"/>
  <c r="R67" i="91" s="1"/>
  <c r="N67" i="91"/>
  <c r="M67" i="91"/>
  <c r="L67" i="91"/>
  <c r="K67" i="91"/>
  <c r="J67" i="91"/>
  <c r="I67" i="91"/>
  <c r="H67" i="91"/>
  <c r="G67" i="91"/>
  <c r="F67" i="91"/>
  <c r="AQ67" i="91" s="1"/>
  <c r="E67" i="91"/>
  <c r="D67" i="91"/>
  <c r="C67" i="91"/>
  <c r="B67" i="91"/>
  <c r="AJ66" i="91"/>
  <c r="BB66" i="91" s="1"/>
  <c r="BC66" i="91" s="1"/>
  <c r="AI66" i="91"/>
  <c r="BA66" i="91" s="1"/>
  <c r="AG66" i="91"/>
  <c r="AY66" i="91" s="1"/>
  <c r="AF66" i="91"/>
  <c r="AE66" i="91"/>
  <c r="AD66" i="91"/>
  <c r="AC66" i="91"/>
  <c r="AU66" i="91" s="1"/>
  <c r="AB66" i="91"/>
  <c r="AA66" i="91"/>
  <c r="Z66" i="91"/>
  <c r="Y66" i="91"/>
  <c r="AQ66" i="91" s="1"/>
  <c r="X66" i="91"/>
  <c r="W66" i="91"/>
  <c r="V66" i="91"/>
  <c r="AN66" i="91" s="1"/>
  <c r="U66" i="91"/>
  <c r="AM66" i="91" s="1"/>
  <c r="R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K65" i="91" s="1"/>
  <c r="AI65" i="91"/>
  <c r="BA65" i="91" s="1"/>
  <c r="AG65" i="91"/>
  <c r="AF65" i="91"/>
  <c r="AE65" i="91"/>
  <c r="AW65" i="91" s="1"/>
  <c r="AD65" i="91"/>
  <c r="AC65" i="91"/>
  <c r="AB65" i="91"/>
  <c r="AA65" i="91"/>
  <c r="AS65" i="91" s="1"/>
  <c r="Z65" i="91"/>
  <c r="Y65" i="91"/>
  <c r="X65" i="91"/>
  <c r="W65" i="91"/>
  <c r="AO65" i="91" s="1"/>
  <c r="V65" i="91"/>
  <c r="U65" i="91"/>
  <c r="R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AI64" i="91"/>
  <c r="BA64" i="91" s="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Q64" i="91"/>
  <c r="R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63" i="91"/>
  <c r="BB62" i="91"/>
  <c r="BC62" i="91" s="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R62" i="91"/>
  <c r="BB61" i="91"/>
  <c r="BC61" i="91" s="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R61" i="91"/>
  <c r="BB60" i="91"/>
  <c r="BC60" i="91" s="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R60" i="91"/>
  <c r="BB59" i="91"/>
  <c r="BC59" i="91" s="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R59" i="91"/>
  <c r="BB58" i="91"/>
  <c r="BC58" i="91" s="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R58" i="91"/>
  <c r="BB57" i="91"/>
  <c r="BC57" i="91" s="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R57" i="91"/>
  <c r="BB56" i="91"/>
  <c r="BC56" i="91" s="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R56" i="91"/>
  <c r="BB55" i="91"/>
  <c r="BC55" i="91" s="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R55" i="91"/>
  <c r="BB54" i="91"/>
  <c r="BC54" i="91" s="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R54" i="91"/>
  <c r="BB53" i="91"/>
  <c r="BC53" i="91" s="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R53" i="91"/>
  <c r="BB52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R52" i="91"/>
  <c r="BB51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R51" i="91"/>
  <c r="BC48" i="91"/>
  <c r="BB45" i="91"/>
  <c r="BC45" i="91" s="1"/>
  <c r="AK45" i="91"/>
  <c r="AG45" i="91"/>
  <c r="AF45" i="91"/>
  <c r="AE45" i="91"/>
  <c r="AD45" i="91"/>
  <c r="AV45" i="91" s="1"/>
  <c r="AC45" i="91"/>
  <c r="AB45" i="91"/>
  <c r="AA45" i="91"/>
  <c r="Z45" i="91"/>
  <c r="AR45" i="91" s="1"/>
  <c r="Y45" i="91"/>
  <c r="X45" i="91"/>
  <c r="W45" i="91"/>
  <c r="V45" i="91"/>
  <c r="AN45" i="91" s="1"/>
  <c r="U45" i="91"/>
  <c r="R45" i="91"/>
  <c r="BA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BB44" i="91"/>
  <c r="BC44" i="91" s="1"/>
  <c r="AK44" i="91"/>
  <c r="AG44" i="91"/>
  <c r="AF44" i="91"/>
  <c r="AX44" i="91" s="1"/>
  <c r="AE44" i="91"/>
  <c r="AW44" i="91" s="1"/>
  <c r="AD44" i="91"/>
  <c r="AC44" i="91"/>
  <c r="AB44" i="91"/>
  <c r="AT44" i="91" s="1"/>
  <c r="AA44" i="91"/>
  <c r="AS44" i="91" s="1"/>
  <c r="Z44" i="91"/>
  <c r="Y44" i="91"/>
  <c r="X44" i="91"/>
  <c r="AP44" i="91" s="1"/>
  <c r="W44" i="91"/>
  <c r="AO44" i="91" s="1"/>
  <c r="V44" i="91"/>
  <c r="U44" i="91"/>
  <c r="R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K43" i="91" s="1"/>
  <c r="AG43" i="91"/>
  <c r="AF43" i="91"/>
  <c r="AE43" i="91"/>
  <c r="AD43" i="91"/>
  <c r="AC43" i="91"/>
  <c r="AU43" i="91" s="1"/>
  <c r="AB43" i="91"/>
  <c r="AA43" i="91"/>
  <c r="Z43" i="91"/>
  <c r="Y43" i="91"/>
  <c r="AQ43" i="91" s="1"/>
  <c r="X43" i="91"/>
  <c r="W43" i="91"/>
  <c r="V43" i="91"/>
  <c r="U43" i="91"/>
  <c r="AM43" i="91" s="1"/>
  <c r="Q43" i="91"/>
  <c r="R43" i="91" s="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AG42" i="91"/>
  <c r="AF42" i="91"/>
  <c r="AE42" i="91"/>
  <c r="AD42" i="91"/>
  <c r="AC42" i="91"/>
  <c r="AB42" i="91"/>
  <c r="AA42" i="91"/>
  <c r="AS42" i="91" s="1"/>
  <c r="Z42" i="91"/>
  <c r="Y42" i="91"/>
  <c r="X42" i="91"/>
  <c r="W42" i="91"/>
  <c r="AO42" i="91" s="1"/>
  <c r="V42" i="91"/>
  <c r="U42" i="91"/>
  <c r="Q42" i="91"/>
  <c r="R42" i="91" s="1"/>
  <c r="BA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B40" i="91"/>
  <c r="BC40" i="91" s="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R40" i="91"/>
  <c r="BB39" i="91"/>
  <c r="BC39" i="91" s="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R39" i="91"/>
  <c r="BB38" i="91"/>
  <c r="BC38" i="91" s="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R38" i="91"/>
  <c r="BB37" i="91"/>
  <c r="BC37" i="91" s="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R37" i="91"/>
  <c r="BB36" i="91"/>
  <c r="BC36" i="91" s="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R36" i="91"/>
  <c r="BB35" i="91"/>
  <c r="BC35" i="91" s="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R35" i="91"/>
  <c r="BB34" i="91"/>
  <c r="BC34" i="91" s="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R34" i="91"/>
  <c r="BB33" i="91"/>
  <c r="BC33" i="91" s="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R33" i="91"/>
  <c r="BB32" i="91"/>
  <c r="BC32" i="91" s="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R32" i="91"/>
  <c r="BB31" i="91"/>
  <c r="BC31" i="91" s="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R31" i="91"/>
  <c r="BB30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R30" i="91"/>
  <c r="AM29" i="91"/>
  <c r="AK29" i="91"/>
  <c r="R29" i="91"/>
  <c r="BC26" i="91"/>
  <c r="AJ23" i="91"/>
  <c r="BB23" i="91" s="1"/>
  <c r="BC23" i="91" s="1"/>
  <c r="AI23" i="91"/>
  <c r="AG23" i="91"/>
  <c r="AY23" i="91" s="1"/>
  <c r="AF23" i="91"/>
  <c r="AE23" i="91"/>
  <c r="AD23" i="91"/>
  <c r="AC23" i="91"/>
  <c r="AU23" i="91" s="1"/>
  <c r="AB23" i="91"/>
  <c r="AA23" i="91"/>
  <c r="Z23" i="91"/>
  <c r="Y23" i="91"/>
  <c r="AQ23" i="91" s="1"/>
  <c r="X23" i="91"/>
  <c r="W23" i="91"/>
  <c r="V23" i="91"/>
  <c r="U23" i="91"/>
  <c r="AM23" i="91" s="1"/>
  <c r="Q23" i="91"/>
  <c r="R23" i="91" s="1"/>
  <c r="P23" i="91"/>
  <c r="N23" i="91"/>
  <c r="M23" i="91"/>
  <c r="L23" i="91"/>
  <c r="K23" i="91"/>
  <c r="J23" i="91"/>
  <c r="I23" i="91"/>
  <c r="H23" i="91"/>
  <c r="AS23" i="91" s="1"/>
  <c r="G23" i="91"/>
  <c r="F23" i="91"/>
  <c r="E23" i="91"/>
  <c r="D23" i="91"/>
  <c r="C23" i="91"/>
  <c r="B23" i="91"/>
  <c r="AJ22" i="91"/>
  <c r="BB22" i="91" s="1"/>
  <c r="BC22" i="91" s="1"/>
  <c r="AI22" i="91"/>
  <c r="AG22" i="91"/>
  <c r="AF22" i="91"/>
  <c r="AE22" i="91"/>
  <c r="AW22" i="91" s="1"/>
  <c r="AD22" i="91"/>
  <c r="AC22" i="91"/>
  <c r="AB22" i="91"/>
  <c r="AA22" i="91"/>
  <c r="AS22" i="91" s="1"/>
  <c r="Z22" i="91"/>
  <c r="Y22" i="91"/>
  <c r="X22" i="91"/>
  <c r="W22" i="91"/>
  <c r="AO22" i="91" s="1"/>
  <c r="V22" i="91"/>
  <c r="U22" i="91"/>
  <c r="Q22" i="91"/>
  <c r="R22" i="91" s="1"/>
  <c r="P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K21" i="91" s="1"/>
  <c r="AI21" i="91"/>
  <c r="AG21" i="91"/>
  <c r="AY21" i="91" s="1"/>
  <c r="AF21" i="91"/>
  <c r="AE21" i="91"/>
  <c r="AD21" i="91"/>
  <c r="AC21" i="91"/>
  <c r="AU21" i="91" s="1"/>
  <c r="AB21" i="91"/>
  <c r="AA21" i="91"/>
  <c r="Z21" i="91"/>
  <c r="Y21" i="91"/>
  <c r="AQ21" i="91" s="1"/>
  <c r="X21" i="91"/>
  <c r="W21" i="91"/>
  <c r="V21" i="91"/>
  <c r="U21" i="91"/>
  <c r="AM21" i="91" s="1"/>
  <c r="Q21" i="91"/>
  <c r="R21" i="91" s="1"/>
  <c r="P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BB20" i="91" s="1"/>
  <c r="AI20" i="91"/>
  <c r="AG20" i="91"/>
  <c r="AF20" i="91"/>
  <c r="AE20" i="91"/>
  <c r="AW20" i="91" s="1"/>
  <c r="AD20" i="91"/>
  <c r="AC20" i="91"/>
  <c r="AB20" i="91"/>
  <c r="AA20" i="91"/>
  <c r="AS20" i="91" s="1"/>
  <c r="Z20" i="91"/>
  <c r="Y20" i="91"/>
  <c r="X20" i="91"/>
  <c r="W20" i="91"/>
  <c r="AO20" i="91" s="1"/>
  <c r="V20" i="91"/>
  <c r="U20" i="91"/>
  <c r="Q20" i="91"/>
  <c r="P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B18" i="91"/>
  <c r="BC18" i="91" s="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K18" i="91"/>
  <c r="R18" i="91"/>
  <c r="BB17" i="91"/>
  <c r="BC17" i="91" s="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R17" i="91"/>
  <c r="BB16" i="91"/>
  <c r="BC16" i="91" s="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R16" i="91"/>
  <c r="BB15" i="91"/>
  <c r="BC15" i="91" s="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R15" i="91"/>
  <c r="BB14" i="91"/>
  <c r="BC14" i="91" s="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R14" i="91"/>
  <c r="BB13" i="91"/>
  <c r="BC13" i="91" s="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R13" i="91"/>
  <c r="BB12" i="91"/>
  <c r="BC12" i="91" s="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R12" i="91"/>
  <c r="BB11" i="91"/>
  <c r="BC11" i="91" s="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R11" i="91"/>
  <c r="BB10" i="91"/>
  <c r="BC10" i="91" s="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R10" i="91"/>
  <c r="BB9" i="91"/>
  <c r="BC9" i="91" s="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R9" i="91"/>
  <c r="BB8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R8" i="91"/>
  <c r="BB7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R7" i="91"/>
  <c r="R42" i="92" l="1"/>
  <c r="BA23" i="92"/>
  <c r="R20" i="92"/>
  <c r="BA64" i="92"/>
  <c r="L55" i="93"/>
  <c r="L58" i="93"/>
  <c r="L56" i="93"/>
  <c r="O40" i="93"/>
  <c r="K28" i="93"/>
  <c r="K38" i="93"/>
  <c r="BA21" i="92"/>
  <c r="BB42" i="91"/>
  <c r="BC42" i="91" s="1"/>
  <c r="BA23" i="91"/>
  <c r="L38" i="93"/>
  <c r="BA66" i="92"/>
  <c r="R64" i="92"/>
  <c r="AK42" i="92"/>
  <c r="AK20" i="92"/>
  <c r="AK64" i="91"/>
  <c r="BC20" i="91"/>
  <c r="R20" i="91"/>
  <c r="BA21" i="91"/>
  <c r="L49" i="93"/>
  <c r="BA20" i="92"/>
  <c r="BA22" i="92"/>
  <c r="BA20" i="91"/>
  <c r="BA22" i="91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R41" i="91"/>
  <c r="AT19" i="91"/>
  <c r="AO41" i="91"/>
  <c r="AV63" i="91"/>
  <c r="AN44" i="91"/>
  <c r="AV44" i="91"/>
  <c r="R63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S14" i="72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K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BC65" i="92" s="1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A43" i="92"/>
  <c r="AK19" i="92"/>
  <c r="BC7" i="92"/>
  <c r="R19" i="92"/>
  <c r="BC29" i="91"/>
  <c r="BB41" i="91"/>
  <c r="BC41" i="91" s="1"/>
  <c r="AK67" i="91"/>
  <c r="AK66" i="91"/>
  <c r="BC51" i="91"/>
  <c r="P72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Q40" i="93" s="1"/>
  <c r="E20" i="93"/>
  <c r="F47" i="93"/>
  <c r="F53" i="93"/>
  <c r="E60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C43" i="92" s="1"/>
  <c r="BB44" i="92"/>
  <c r="BC44" i="92" s="1"/>
  <c r="AK66" i="92"/>
  <c r="A41" i="92"/>
  <c r="BB19" i="92"/>
  <c r="BC19" i="92" s="1"/>
  <c r="BB20" i="92"/>
  <c r="BB21" i="92"/>
  <c r="BC21" i="92" s="1"/>
  <c r="BB22" i="92"/>
  <c r="BC22" i="92" s="1"/>
  <c r="BB23" i="92"/>
  <c r="BC23" i="92" s="1"/>
  <c r="AK19" i="91"/>
  <c r="BB19" i="91"/>
  <c r="AK20" i="91"/>
  <c r="BB43" i="91"/>
  <c r="BC43" i="91" s="1"/>
  <c r="AK41" i="91"/>
  <c r="AK42" i="91"/>
  <c r="BB21" i="91"/>
  <c r="BC21" i="91" s="1"/>
  <c r="BB63" i="91"/>
  <c r="BC63" i="91" s="1"/>
  <c r="BB64" i="91"/>
  <c r="BC64" i="91" s="1"/>
  <c r="BB65" i="91"/>
  <c r="BC65" i="91" s="1"/>
  <c r="AK22" i="91"/>
  <c r="AK23" i="91"/>
  <c r="BC20" i="92" l="1"/>
  <c r="BC42" i="92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21" i="87" l="1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7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F61" i="70" l="1"/>
  <c r="E95" i="86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L91" i="86"/>
  <c r="D53" i="2" l="1"/>
  <c r="C53" i="2"/>
  <c r="C7" i="2" l="1"/>
  <c r="D7" i="2"/>
  <c r="C10" i="2"/>
  <c r="D10" i="2"/>
  <c r="B95" i="47"/>
  <c r="C95" i="47"/>
  <c r="N28" i="66"/>
  <c r="O28" i="66"/>
  <c r="L28" i="66"/>
  <c r="F28" i="66"/>
  <c r="H95" i="47"/>
  <c r="I95" i="47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B61" i="3"/>
  <c r="C61" i="3"/>
  <c r="O93" i="86"/>
  <c r="N94" i="86"/>
  <c r="O94" i="86"/>
  <c r="P94" i="86" s="1"/>
  <c r="I95" i="46"/>
  <c r="H95" i="46"/>
  <c r="I95" i="48"/>
  <c r="H95" i="48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L58" i="47"/>
  <c r="F58" i="47"/>
  <c r="P28" i="66" l="1"/>
  <c r="P58" i="47"/>
  <c r="P29" i="66"/>
  <c r="P25" i="66"/>
  <c r="P27" i="66"/>
  <c r="P26" i="6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1" i="70"/>
  <c r="N30" i="70"/>
  <c r="O30" i="70"/>
  <c r="L31" i="70"/>
  <c r="N31" i="70"/>
  <c r="O31" i="70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92" i="68"/>
  <c r="P68" i="46"/>
  <c r="P94" i="36"/>
  <c r="P69" i="46"/>
  <c r="P58" i="83"/>
  <c r="P31" i="70"/>
  <c r="P30" i="70"/>
  <c r="P30" i="66"/>
  <c r="P22" i="66"/>
  <c r="P51" i="47"/>
  <c r="P54" i="81"/>
  <c r="P52" i="66"/>
  <c r="P89" i="86"/>
  <c r="P88" i="86"/>
  <c r="P94" i="68"/>
  <c r="P93" i="68"/>
  <c r="P51" i="66"/>
  <c r="P55" i="36"/>
  <c r="P53" i="81"/>
  <c r="P57" i="83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V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V7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O90" i="86"/>
  <c r="N91" i="86"/>
  <c r="O91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O94" i="48"/>
  <c r="F89" i="48"/>
  <c r="F90" i="48"/>
  <c r="F91" i="48"/>
  <c r="N58" i="48"/>
  <c r="O58" i="48"/>
  <c r="L58" i="48"/>
  <c r="L59" i="48"/>
  <c r="F58" i="48"/>
  <c r="N60" i="46"/>
  <c r="O60" i="46"/>
  <c r="L60" i="46"/>
  <c r="F60" i="46"/>
  <c r="P65" i="66" l="1"/>
  <c r="P58" i="48"/>
  <c r="P60" i="46"/>
  <c r="P81" i="68"/>
  <c r="P67" i="66"/>
  <c r="P62" i="66"/>
  <c r="P15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E96" i="86" s="1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F83" i="66" s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K25" i="83"/>
  <c r="F25" i="83"/>
  <c r="E25" i="83"/>
  <c r="D25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L82" i="48" l="1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F94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M15" i="72" l="1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O59" i="48"/>
  <c r="N59" i="48"/>
  <c r="K59" i="48"/>
  <c r="F59" i="48"/>
  <c r="E59" i="48"/>
  <c r="D59" i="48"/>
  <c r="K58" i="48"/>
  <c r="E58" i="48"/>
  <c r="D58" i="48"/>
  <c r="O57" i="48"/>
  <c r="N57" i="48"/>
  <c r="L57" i="48"/>
  <c r="K57" i="48"/>
  <c r="F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J40" i="2" s="1"/>
  <c r="C33" i="2"/>
  <c r="D33" i="2"/>
  <c r="J53" i="2"/>
  <c r="I53" i="2"/>
  <c r="J13" i="2"/>
  <c r="I13" i="2"/>
  <c r="D13" i="2"/>
  <c r="D20" i="2" s="1"/>
  <c r="C13" i="2"/>
  <c r="C20" i="2" s="1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J33" i="36" s="1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<sst xmlns="http://schemas.openxmlformats.org/spreadsheetml/2006/main" count="2033" uniqueCount="246">
  <si>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</si>
  <si>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</si>
  <si>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</si>
  <si>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</si>
  <si>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</si>
  <si>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</si>
  <si>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</si>
  <si>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</si>
  <si>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</si>
  <si>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</si>
  <si>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</si>
  <si>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</si>
  <si>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</si>
  <si>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</si>
  <si>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</si>
  <si>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</si>
  <si>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</si>
  <si>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</si>
  <si>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</si>
  <si>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</si>
  <si>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</si>
  <si>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</si>
  <si>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</si>
  <si>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</si>
  <si>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</si>
  <si>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</si>
  <si>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</si>
  <si>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</si>
  <si>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</si>
  <si>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</si>
  <si>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</si>
  <si>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</si>
  <si>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</si>
  <si>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</si>
  <si>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</si>
  <si>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</si>
  <si>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</si>
  <si>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</si>
  <si>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</si>
  <si>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</si>
  <si>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</si>
  <si>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</si>
  <si>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</si>
  <si>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</si>
  <si>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</si>
  <si>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</si>
  <si>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</si>
  <si>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</si>
  <si>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</si>
  <si>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</si>
  <si>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</si>
  <si>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</si>
  <si>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</si>
  <si>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</si>
  <si>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</si>
  <si>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</si>
  <si>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</si>
  <si>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</si>
  <si>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</si>
  <si>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</si>
  <si>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</si>
  <si>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</si>
  <si>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</si>
  <si>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</si>
  <si>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</si>
  <si>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</si>
  <si>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</si>
  <si>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</si>
  <si>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</si>
  <si>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</si>
  <si>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</si>
  <si>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</si>
  <si>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</si>
  <si>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</si>
  <si>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</si>
  <si>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</si>
  <si>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</si>
  <si>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</si>
  <si>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</si>
  <si>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</si>
  <si>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</si>
  <si>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</si>
  <si>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</si>
  <si>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</si>
  <si>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</si>
  <si>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</si>
  <si>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</si>
  <si>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</si>
  <si>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</si>
  <si>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</si>
  <si>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</si>
  <si>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</si>
  <si>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</si>
  <si>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</si>
  <si>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</si>
  <si>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</si>
  <si>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</si>
  <si>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</si>
  <si>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</si>
  <si>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</si>
  <si>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</si>
  <si>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</si>
  <si>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</si>
  <si>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</si>
  <si>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</si>
  <si>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</si>
  <si>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</si>
  <si>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</si>
  <si>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</si>
  <si>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</si>
  <si>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</si>
  <si>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</si>
  <si>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</si>
  <si>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</si>
  <si>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</si>
  <si>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</si>
  <si>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</si>
  <si>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</si>
  <si>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</si>
  <si>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</si>
  <si>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</si>
  <si>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</si>
  <si>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</si>
  <si>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</si>
  <si>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</si>
  <si>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</si>
  <si>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</si>
  <si>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</si>
  <si>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</si>
  <si>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</si>
  <si>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</si>
  <si>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</si>
  <si>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</si>
  <si>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</si>
  <si>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</si>
  <si>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</si>
  <si>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</si>
  <si>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</si>
  <si>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</si>
  <si>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</si>
  <si>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</si>
  <si>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</si>
  <si>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</si>
  <si>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</si>
  <si>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</si>
  <si>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</si>
  <si>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</si>
  <si>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</si>
  <si>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</si>
  <si>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</si>
  <si>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</si>
  <si>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</si>
  <si>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</si>
  <si>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jan-abr</t>
  </si>
  <si>
    <t>mai 2023 a abr 2024</t>
  </si>
  <si>
    <t>mai 2024 a abr 2025</t>
  </si>
  <si>
    <t>Exportações por Tipo de Produto -abril 2025 vs abril 2024</t>
  </si>
  <si>
    <t>Evolução das Exportações de Vinho (NC 2204) por Mercado / Acondicionamento - abril 2025 vs abril 2024</t>
  </si>
  <si>
    <t>Evolução das Exportações com Destino a uma Seleção de Mercados (NC 2204) - abril 2025 vs abril 2024</t>
  </si>
  <si>
    <t>FRANCA</t>
  </si>
  <si>
    <t>E.U.AMERICA</t>
  </si>
  <si>
    <t>BRASIL</t>
  </si>
  <si>
    <t>REINO UNIDO</t>
  </si>
  <si>
    <t>ALEMANHA</t>
  </si>
  <si>
    <t>ANGOLA</t>
  </si>
  <si>
    <t>CANADA</t>
  </si>
  <si>
    <t>PAISES BAIXOS</t>
  </si>
  <si>
    <t>POLONIA</t>
  </si>
  <si>
    <t>BELGICA</t>
  </si>
  <si>
    <t>SUICA</t>
  </si>
  <si>
    <t>ESPANHA</t>
  </si>
  <si>
    <t>FEDERAÇÃO RUSSA</t>
  </si>
  <si>
    <t>SUECIA</t>
  </si>
  <si>
    <t>DINAMARCA</t>
  </si>
  <si>
    <t>PAISES PT N/ DETERM.</t>
  </si>
  <si>
    <t>FINLANDIA</t>
  </si>
  <si>
    <t>NORUEGA</t>
  </si>
  <si>
    <t>LUXEMBURGO</t>
  </si>
  <si>
    <t>JAPAO</t>
  </si>
  <si>
    <t>ITALIA</t>
  </si>
  <si>
    <t>GUINE BISSAU</t>
  </si>
  <si>
    <t>CHINA</t>
  </si>
  <si>
    <t>IRLANDA</t>
  </si>
  <si>
    <t>UCRANIA</t>
  </si>
  <si>
    <t>LETONIA</t>
  </si>
  <si>
    <t>ROMENIA</t>
  </si>
  <si>
    <t>AUSTRIA</t>
  </si>
  <si>
    <t>CHIPRE</t>
  </si>
  <si>
    <t>ESTONIA</t>
  </si>
  <si>
    <t>REP. CHECA</t>
  </si>
  <si>
    <t>LITUANIA</t>
  </si>
  <si>
    <t>HUNGRIA</t>
  </si>
  <si>
    <t>BULGARIA</t>
  </si>
  <si>
    <t>REP. ESLOVACA</t>
  </si>
  <si>
    <t>S.TOME PRINCIPE</t>
  </si>
  <si>
    <t>MACAU</t>
  </si>
  <si>
    <t>COREIA DO SUL</t>
  </si>
  <si>
    <t>ISRAEL</t>
  </si>
  <si>
    <t>AUSTRALIA</t>
  </si>
  <si>
    <t>EMIRATOS ARABES</t>
  </si>
  <si>
    <t>CABO VERDE</t>
  </si>
  <si>
    <t>COLOMBIA</t>
  </si>
  <si>
    <t>MEXICO</t>
  </si>
  <si>
    <t>MOCAMBIQUE</t>
  </si>
  <si>
    <t>BIELORRUSSIA</t>
  </si>
  <si>
    <t>HONG-KONG</t>
  </si>
  <si>
    <t>SINGAPURA</t>
  </si>
  <si>
    <t>URUGUAI</t>
  </si>
  <si>
    <t>MALTA</t>
  </si>
  <si>
    <t>GANA</t>
  </si>
  <si>
    <t>TURQUIA</t>
  </si>
  <si>
    <t>GRECIA</t>
  </si>
  <si>
    <t>ISLANDIA</t>
  </si>
  <si>
    <t>AFRICA DO SUL</t>
  </si>
  <si>
    <t>CAMAROES</t>
  </si>
  <si>
    <t>ANDORRA</t>
  </si>
  <si>
    <t>TAILANDIA</t>
  </si>
  <si>
    <t>REP.DOMINICANA</t>
  </si>
  <si>
    <t>RUANDA</t>
  </si>
  <si>
    <t>TAIWAN</t>
  </si>
  <si>
    <t>SENEGAL</t>
  </si>
  <si>
    <t>ZAIRE</t>
  </si>
  <si>
    <t>GUINE EQUATORIAL</t>
  </si>
  <si>
    <t>INDIA</t>
  </si>
  <si>
    <t>PROV/ABAST.BORDO PT</t>
  </si>
  <si>
    <t>NIGERIA</t>
  </si>
  <si>
    <t>VENEZUELA</t>
  </si>
  <si>
    <t>INDONESIA</t>
  </si>
  <si>
    <t>CROACIA</t>
  </si>
  <si>
    <t>NOVA ZELANDIA</t>
  </si>
  <si>
    <t>COSTA DO MARFIM</t>
  </si>
  <si>
    <t>PAQUISTAO</t>
  </si>
  <si>
    <t>ARGENTINA</t>
  </si>
  <si>
    <t>AZERBAIJAO</t>
  </si>
  <si>
    <t>SÃO BARTOLOMEU</t>
  </si>
  <si>
    <t>NAMIBIA</t>
  </si>
  <si>
    <t>PARAGUAI</t>
  </si>
  <si>
    <t>COSTA RICA</t>
  </si>
  <si>
    <t>SUAZILANDIA</t>
  </si>
  <si>
    <t>EQUADOR</t>
  </si>
  <si>
    <t>2015 - Dados Definitivos Revistos</t>
  </si>
  <si>
    <t>2024 - Dados Preliminares  4.ªRevisão (09-06-2025)</t>
  </si>
  <si>
    <t>Abril  2025 versus Abril  2024</t>
  </si>
  <si>
    <t>5 - Exportações por Tipo de produto - abril 2025 vs abril 2024</t>
  </si>
  <si>
    <t>7 - Evolução das Exportações de Vinho (NC 2204) por Mercado / Acondicionamento - abril  2025 vs abril  2024</t>
  </si>
  <si>
    <t>9 - Evolução das Exportações com Destino a uma Selecção de Mercado - abril  2025 vs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</si>
</sst>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0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5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0" fontId="0" fillId="0" borderId="32" xfId="0" applyBorder="1"/>
    <xf numFmtId="0" fontId="0" fillId="0" borderId="33" xfId="0" applyBorder="1"/>
    <xf numFmtId="0" fontId="0" fillId="0" borderId="24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3" fontId="0" fillId="0" borderId="31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0" fontId="15" fillId="0" borderId="0" xfId="0" applyFont="1" applyAlignment="1">
      <alignment horizont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965667.12200000021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158919.32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806747.80200000014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Q18" sqref="Q18"/>
    </sheetView>
  </sheetViews>
  <sheetFormatPr defaultRowHeight="15" x14ac:dyDescent="0.25"/>
  <cols>
    <col min="1" max="1" width="3.140625" customWidth="1"/>
  </cols>
  <sheetData>
    <row r="2" spans="2:11" ht="15.75" x14ac:dyDescent="0.25">
      <c r="E2" s="323" t="s">
        <v>25</v>
      </c>
      <c r="F2" s="323"/>
      <c r="G2" s="323"/>
      <c r="H2" s="323"/>
      <c r="I2" s="323"/>
      <c r="J2" s="323"/>
      <c r="K2" s="323"/>
    </row>
    <row r="3" spans="2:11" ht="15.75" x14ac:dyDescent="0.25">
      <c r="E3" s="323" t="s">
        <v>242</v>
      </c>
      <c r="F3" s="323"/>
      <c r="G3" s="323"/>
      <c r="H3" s="323"/>
      <c r="I3" s="323"/>
      <c r="J3" s="323"/>
      <c r="K3" s="323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243</v>
      </c>
    </row>
    <row r="19" spans="2:8" ht="15.95" customHeight="1" x14ac:dyDescent="0.25">
      <c r="B19" s="5"/>
    </row>
    <row r="20" spans="2:8" ht="15.95" customHeight="1" x14ac:dyDescent="0.25">
      <c r="B20" s="267" t="s">
        <v>106</v>
      </c>
    </row>
    <row r="21" spans="2:8" ht="15.95" customHeight="1" x14ac:dyDescent="0.25">
      <c r="B21" s="5"/>
    </row>
    <row r="22" spans="2:8" ht="15.95" customHeight="1" x14ac:dyDescent="0.25">
      <c r="B22" s="5" t="s">
        <v>244</v>
      </c>
    </row>
    <row r="23" spans="2:8" ht="15.95" customHeight="1" x14ac:dyDescent="0.25"/>
    <row r="24" spans="2:8" ht="15.95" customHeight="1" x14ac:dyDescent="0.25">
      <c r="B24" s="267" t="s">
        <v>107</v>
      </c>
    </row>
    <row r="25" spans="2:8" ht="15.95" customHeight="1" x14ac:dyDescent="0.25"/>
    <row r="26" spans="2:8" ht="15.95" customHeight="1" x14ac:dyDescent="0.25">
      <c r="B26" s="267" t="s">
        <v>245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115</v>
      </c>
    </row>
    <row r="29" spans="2:8" ht="15.95" customHeight="1" x14ac:dyDescent="0.25">
      <c r="B29" s="5"/>
    </row>
    <row r="30" spans="2:8" x14ac:dyDescent="0.25">
      <c r="B30" s="267" t="s">
        <v>116</v>
      </c>
    </row>
    <row r="31" spans="2:8" x14ac:dyDescent="0.25">
      <c r="B31" s="5"/>
    </row>
    <row r="32" spans="2:8" x14ac:dyDescent="0.25">
      <c r="B32" s="267" t="s">
        <v>117</v>
      </c>
    </row>
    <row r="33" spans="2:2" x14ac:dyDescent="0.25">
      <c r="B33" s="5"/>
    </row>
    <row r="34" spans="2:2" x14ac:dyDescent="0.25">
      <c r="B34" s="267" t="s">
        <v>118</v>
      </c>
    </row>
    <row r="36" spans="2:2" x14ac:dyDescent="0.25">
      <c r="B36" s="267" t="s">
        <v>119</v>
      </c>
    </row>
    <row r="38" spans="2:2" x14ac:dyDescent="0.25">
      <c r="B38" s="267" t="s">
        <v>120</v>
      </c>
    </row>
    <row r="39" spans="2:2" x14ac:dyDescent="0.25">
      <c r="B39" s="267"/>
    </row>
    <row r="40" spans="2:2" x14ac:dyDescent="0.25">
      <c r="B40" s="267" t="s">
        <v>121</v>
      </c>
    </row>
    <row r="42" spans="2:2" x14ac:dyDescent="0.25">
      <c r="B42" s="267" t="s">
        <v>122</v>
      </c>
    </row>
    <row r="44" spans="2:2" x14ac:dyDescent="0.25">
      <c r="B44" s="267" t="s">
        <v>123</v>
      </c>
    </row>
    <row r="46" spans="2:2" x14ac:dyDescent="0.25">
      <c r="B46" s="267" t="s">
        <v>108</v>
      </c>
    </row>
    <row r="48" spans="2:2" x14ac:dyDescent="0.25">
      <c r="B48" s="267" t="s">
        <v>109</v>
      </c>
    </row>
    <row r="50" spans="2:2" x14ac:dyDescent="0.25">
      <c r="B50" s="267" t="s">
        <v>110</v>
      </c>
    </row>
    <row r="52" spans="2:2" x14ac:dyDescent="0.25">
      <c r="B52" s="267" t="s">
        <v>111</v>
      </c>
    </row>
    <row r="54" spans="2:2" x14ac:dyDescent="0.25">
      <c r="B54" s="267" t="s">
        <v>124</v>
      </c>
    </row>
    <row r="56" spans="2:2" x14ac:dyDescent="0.25">
      <c r="B56" s="267" t="s">
        <v>125</v>
      </c>
    </row>
    <row r="58" spans="2:2" x14ac:dyDescent="0.25">
      <c r="B58" s="267" t="s">
        <v>126</v>
      </c>
    </row>
    <row r="60" spans="2:2" x14ac:dyDescent="0.25">
      <c r="B60" s="267" t="s">
        <v>127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79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13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7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151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 / 2024</v>
      </c>
      <c r="N5" s="359" t="str">
        <f>B5</f>
        <v>jan-abr</v>
      </c>
      <c r="O5" s="360"/>
      <c r="P5" s="131" t="str">
        <f>L5</f>
        <v>2025 / 2024</v>
      </c>
    </row>
    <row r="6" spans="1:17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159</v>
      </c>
      <c r="B7" s="19">
        <v>112346.43999999993</v>
      </c>
      <c r="C7" s="147">
        <v>111048.34999999998</v>
      </c>
      <c r="D7" s="214">
        <f>B7/$B$33</f>
        <v>0.10056908508979044</v>
      </c>
      <c r="E7" s="246">
        <f>C7/$C$33</f>
        <v>0.10098627544750997</v>
      </c>
      <c r="F7" s="52">
        <f>(C7-B7)/B7</f>
        <v>-1.1554349207682536E-2</v>
      </c>
      <c r="H7" s="19">
        <v>33722.75</v>
      </c>
      <c r="I7" s="147">
        <v>33770.537000000011</v>
      </c>
      <c r="J7" s="214">
        <f t="shared" ref="J7:J32" si="0">H7/$H$33</f>
        <v>0.11276953939703774</v>
      </c>
      <c r="K7" s="246">
        <f>I7/$I$33</f>
        <v>0.11467257456352689</v>
      </c>
      <c r="L7" s="52">
        <f>(I7-H7)/H7</f>
        <v>1.4170552520186277E-3</v>
      </c>
      <c r="N7" s="40">
        <f t="shared" ref="N7:N33" si="1">(H7/B7)*10</f>
        <v>3.001674997445404</v>
      </c>
      <c r="O7" s="149">
        <f t="shared" ref="O7:O33" si="2">(I7/C7)*10</f>
        <v>3.0410660761731281</v>
      </c>
      <c r="P7" s="52">
        <f>(O7-N7)/N7</f>
        <v>1.3123032560569721E-2</v>
      </c>
      <c r="Q7" s="2"/>
    </row>
    <row r="8" spans="1:17" ht="20.100000000000001" customHeight="1" x14ac:dyDescent="0.25">
      <c r="A8" s="8" t="s">
        <v>160</v>
      </c>
      <c r="B8" s="19">
        <v>82815.820000000022</v>
      </c>
      <c r="C8" s="140">
        <v>76382.829999999987</v>
      </c>
      <c r="D8" s="214">
        <f t="shared" ref="D8:D32" si="3">B8/$B$33</f>
        <v>7.4134180383114742E-2</v>
      </c>
      <c r="E8" s="215">
        <f t="shared" ref="E8:E32" si="4">C8/$C$33</f>
        <v>6.9461793082385551E-2</v>
      </c>
      <c r="F8" s="52">
        <f t="shared" ref="F8:F33" si="5">(C8-B8)/B8</f>
        <v>-7.7678274513251613E-2</v>
      </c>
      <c r="H8" s="19">
        <v>33030.792999999991</v>
      </c>
      <c r="I8" s="140">
        <v>30736.696</v>
      </c>
      <c r="J8" s="214">
        <f t="shared" si="0"/>
        <v>0.11045562157679599</v>
      </c>
      <c r="K8" s="215">
        <f t="shared" ref="K8:K32" si="6">I8/$I$33</f>
        <v>0.10437074376094338</v>
      </c>
      <c r="L8" s="52">
        <f t="shared" ref="L8:L33" si="7">(I8-H8)/H8</f>
        <v>-6.9453282577865788E-2</v>
      </c>
      <c r="N8" s="40">
        <f t="shared" si="1"/>
        <v>3.988464160591537</v>
      </c>
      <c r="O8" s="143">
        <f t="shared" si="2"/>
        <v>4.024032102502618</v>
      </c>
      <c r="P8" s="52">
        <f t="shared" ref="P8:P33" si="8">(O8-N8)/N8</f>
        <v>8.9177037774374503E-3</v>
      </c>
      <c r="Q8" s="2"/>
    </row>
    <row r="9" spans="1:17" ht="20.100000000000001" customHeight="1" x14ac:dyDescent="0.25">
      <c r="A9" s="8" t="s">
        <v>161</v>
      </c>
      <c r="B9" s="19">
        <v>81691.079999999987</v>
      </c>
      <c r="C9" s="140">
        <v>79870.180000000037</v>
      </c>
      <c r="D9" s="214">
        <f t="shared" si="3"/>
        <v>7.3127347654245944E-2</v>
      </c>
      <c r="E9" s="215">
        <f t="shared" si="4"/>
        <v>7.2633154815197234E-2</v>
      </c>
      <c r="F9" s="52">
        <f t="shared" si="5"/>
        <v>-2.2290071327248345E-2</v>
      </c>
      <c r="H9" s="19">
        <v>25166.282000000014</v>
      </c>
      <c r="I9" s="140">
        <v>24942.142999999989</v>
      </c>
      <c r="J9" s="214">
        <f t="shared" si="0"/>
        <v>8.4156542081412794E-2</v>
      </c>
      <c r="K9" s="215">
        <f t="shared" si="6"/>
        <v>8.4694529818748449E-2</v>
      </c>
      <c r="L9" s="52">
        <f t="shared" si="7"/>
        <v>-8.9063215615252413E-3</v>
      </c>
      <c r="N9" s="40">
        <f t="shared" si="1"/>
        <v>3.0806646209108779</v>
      </c>
      <c r="O9" s="143">
        <f t="shared" si="2"/>
        <v>3.1228354562366052</v>
      </c>
      <c r="P9" s="52">
        <f t="shared" si="8"/>
        <v>1.3688875783323146E-2</v>
      </c>
      <c r="Q9" s="2"/>
    </row>
    <row r="10" spans="1:17" ht="20.100000000000001" customHeight="1" x14ac:dyDescent="0.25">
      <c r="A10" s="8" t="s">
        <v>162</v>
      </c>
      <c r="B10" s="19">
        <v>61435.650000000023</v>
      </c>
      <c r="C10" s="140">
        <v>59666.689999999973</v>
      </c>
      <c r="D10" s="214">
        <f t="shared" si="3"/>
        <v>5.4995308372891842E-2</v>
      </c>
      <c r="E10" s="215">
        <f t="shared" si="4"/>
        <v>5.4260300052915579E-2</v>
      </c>
      <c r="F10" s="52">
        <f t="shared" si="5"/>
        <v>-2.8793705283496625E-2</v>
      </c>
      <c r="H10" s="19">
        <v>19832.232999999997</v>
      </c>
      <c r="I10" s="140">
        <v>20709.950000000012</v>
      </c>
      <c r="J10" s="214">
        <f t="shared" si="0"/>
        <v>6.6319377293510506E-2</v>
      </c>
      <c r="K10" s="215">
        <f t="shared" si="6"/>
        <v>7.0323527445889128E-2</v>
      </c>
      <c r="L10" s="52">
        <f t="shared" si="7"/>
        <v>4.4257093994408761E-2</v>
      </c>
      <c r="N10" s="40">
        <f t="shared" si="1"/>
        <v>3.2281310607114904</v>
      </c>
      <c r="O10" s="143">
        <f t="shared" si="2"/>
        <v>3.4709399834312951</v>
      </c>
      <c r="P10" s="52">
        <f t="shared" si="8"/>
        <v>7.5216562820187613E-2</v>
      </c>
      <c r="Q10" s="2"/>
    </row>
    <row r="11" spans="1:17" ht="20.100000000000001" customHeight="1" x14ac:dyDescent="0.25">
      <c r="A11" s="8" t="s">
        <v>163</v>
      </c>
      <c r="B11" s="19">
        <v>72132.539999999994</v>
      </c>
      <c r="C11" s="140">
        <v>71295.210000000021</v>
      </c>
      <c r="D11" s="214">
        <f t="shared" si="3"/>
        <v>6.4570836005152607E-2</v>
      </c>
      <c r="E11" s="215">
        <f t="shared" si="4"/>
        <v>6.4835161577349615E-2</v>
      </c>
      <c r="F11" s="52">
        <f t="shared" si="5"/>
        <v>-1.1608214545057926E-2</v>
      </c>
      <c r="H11" s="19">
        <v>16595.084999999995</v>
      </c>
      <c r="I11" s="140">
        <v>15867.706999999995</v>
      </c>
      <c r="J11" s="214">
        <f t="shared" si="0"/>
        <v>5.5494290700037495E-2</v>
      </c>
      <c r="K11" s="215">
        <f t="shared" si="6"/>
        <v>5.3881015102297494E-2</v>
      </c>
      <c r="L11" s="52">
        <f t="shared" si="7"/>
        <v>-4.3830929458933222E-2</v>
      </c>
      <c r="N11" s="40">
        <f t="shared" si="1"/>
        <v>2.3006378258688791</v>
      </c>
      <c r="O11" s="143">
        <f t="shared" si="2"/>
        <v>2.2256343729122881</v>
      </c>
      <c r="P11" s="52">
        <f t="shared" si="8"/>
        <v>-3.2601156128633409E-2</v>
      </c>
      <c r="Q11" s="2"/>
    </row>
    <row r="12" spans="1:17" ht="20.100000000000001" customHeight="1" x14ac:dyDescent="0.25">
      <c r="A12" s="8" t="s">
        <v>164</v>
      </c>
      <c r="B12" s="19">
        <v>98973.070000000036</v>
      </c>
      <c r="C12" s="140">
        <v>117870.59999999998</v>
      </c>
      <c r="D12" s="214">
        <f t="shared" si="3"/>
        <v>8.8597654704748952E-2</v>
      </c>
      <c r="E12" s="215">
        <f t="shared" si="4"/>
        <v>0.10719036238506263</v>
      </c>
      <c r="F12" s="52">
        <f t="shared" si="5"/>
        <v>0.19093607988516406</v>
      </c>
      <c r="H12" s="19">
        <v>11363.008999999995</v>
      </c>
      <c r="I12" s="140">
        <v>15196.796000000006</v>
      </c>
      <c r="J12" s="214">
        <f t="shared" si="0"/>
        <v>3.7998125630157496E-2</v>
      </c>
      <c r="K12" s="215">
        <f t="shared" si="6"/>
        <v>5.1602843106602278E-2</v>
      </c>
      <c r="L12" s="52">
        <f t="shared" si="7"/>
        <v>0.33739188273106296</v>
      </c>
      <c r="N12" s="40">
        <f t="shared" si="1"/>
        <v>1.1480909908119441</v>
      </c>
      <c r="O12" s="143">
        <f t="shared" si="2"/>
        <v>1.2892779030564032</v>
      </c>
      <c r="P12" s="52">
        <f t="shared" si="8"/>
        <v>0.12297536813228539</v>
      </c>
      <c r="Q12" s="2"/>
    </row>
    <row r="13" spans="1:17" ht="20.100000000000001" customHeight="1" x14ac:dyDescent="0.25">
      <c r="A13" s="8" t="s">
        <v>165</v>
      </c>
      <c r="B13" s="19">
        <v>40182.759999999995</v>
      </c>
      <c r="C13" s="140">
        <v>38934.889999999985</v>
      </c>
      <c r="D13" s="214">
        <f t="shared" si="3"/>
        <v>3.5970373512348323E-2</v>
      </c>
      <c r="E13" s="215">
        <f t="shared" si="4"/>
        <v>3.5407005381516261E-2</v>
      </c>
      <c r="F13" s="52">
        <f t="shared" si="5"/>
        <v>-3.1054860343092662E-2</v>
      </c>
      <c r="H13" s="19">
        <v>16127.824999999997</v>
      </c>
      <c r="I13" s="140">
        <v>15000.653000000004</v>
      </c>
      <c r="J13" s="214">
        <f t="shared" si="0"/>
        <v>5.3931764068055832E-2</v>
      </c>
      <c r="K13" s="215">
        <f t="shared" si="6"/>
        <v>5.0936812158009014E-2</v>
      </c>
      <c r="L13" s="52">
        <f t="shared" si="7"/>
        <v>-6.9889895258659698E-2</v>
      </c>
      <c r="N13" s="40">
        <f t="shared" si="1"/>
        <v>4.0136180292244736</v>
      </c>
      <c r="O13" s="143">
        <f t="shared" si="2"/>
        <v>3.8527534044657656</v>
      </c>
      <c r="P13" s="52">
        <f t="shared" si="8"/>
        <v>-4.0079704542734192E-2</v>
      </c>
      <c r="Q13" s="2"/>
    </row>
    <row r="14" spans="1:17" ht="20.100000000000001" customHeight="1" x14ac:dyDescent="0.25">
      <c r="A14" s="8" t="s">
        <v>166</v>
      </c>
      <c r="B14" s="19">
        <v>42577.549999999988</v>
      </c>
      <c r="C14" s="140">
        <v>40593.240000000005</v>
      </c>
      <c r="D14" s="214">
        <f t="shared" si="3"/>
        <v>3.8114116022410757E-2</v>
      </c>
      <c r="E14" s="215">
        <f t="shared" si="4"/>
        <v>3.6915092533539501E-2</v>
      </c>
      <c r="F14" s="52">
        <f t="shared" si="5"/>
        <v>-4.6604607357632923E-2</v>
      </c>
      <c r="H14" s="19">
        <v>14839.170999999998</v>
      </c>
      <c r="I14" s="140">
        <v>14860.092999999999</v>
      </c>
      <c r="J14" s="214">
        <f t="shared" si="0"/>
        <v>4.9622479741535899E-2</v>
      </c>
      <c r="K14" s="215">
        <f t="shared" si="6"/>
        <v>5.0459521048286653E-2</v>
      </c>
      <c r="L14" s="52">
        <f t="shared" si="7"/>
        <v>1.4099170364706007E-3</v>
      </c>
      <c r="N14" s="40">
        <f t="shared" si="1"/>
        <v>3.485210163572118</v>
      </c>
      <c r="O14" s="143">
        <f t="shared" si="2"/>
        <v>3.6607309492910636</v>
      </c>
      <c r="P14" s="52">
        <f t="shared" si="8"/>
        <v>5.0361607329598733E-2</v>
      </c>
      <c r="Q14" s="2"/>
    </row>
    <row r="15" spans="1:17" ht="20.100000000000001" customHeight="1" x14ac:dyDescent="0.25">
      <c r="A15" s="8" t="s">
        <v>167</v>
      </c>
      <c r="B15" s="19">
        <v>56159.110000000015</v>
      </c>
      <c r="C15" s="140">
        <v>58197.049999999996</v>
      </c>
      <c r="D15" s="214">
        <f t="shared" si="3"/>
        <v>5.0271911705941967E-2</v>
      </c>
      <c r="E15" s="215">
        <f t="shared" si="4"/>
        <v>5.2923823915731402E-2</v>
      </c>
      <c r="F15" s="52">
        <f t="shared" si="5"/>
        <v>3.6288680500812423E-2</v>
      </c>
      <c r="H15" s="19">
        <v>12862.587000000005</v>
      </c>
      <c r="I15" s="140">
        <v>13491.042999999998</v>
      </c>
      <c r="J15" s="214">
        <f t="shared" si="0"/>
        <v>4.3012743961993789E-2</v>
      </c>
      <c r="K15" s="215">
        <f t="shared" si="6"/>
        <v>4.5810720580405535E-2</v>
      </c>
      <c r="L15" s="52">
        <f t="shared" si="7"/>
        <v>4.8859222487668511E-2</v>
      </c>
      <c r="N15" s="40">
        <f t="shared" si="1"/>
        <v>2.29038298505799</v>
      </c>
      <c r="O15" s="143">
        <f t="shared" si="2"/>
        <v>2.3181661269772262</v>
      </c>
      <c r="P15" s="52">
        <f t="shared" si="8"/>
        <v>1.2130347675689188E-2</v>
      </c>
      <c r="Q15" s="2"/>
    </row>
    <row r="16" spans="1:17" ht="20.100000000000001" customHeight="1" x14ac:dyDescent="0.25">
      <c r="A16" s="8" t="s">
        <v>168</v>
      </c>
      <c r="B16" s="19">
        <v>33810.55000000001</v>
      </c>
      <c r="C16" s="140">
        <v>35937.959999999977</v>
      </c>
      <c r="D16" s="214">
        <f t="shared" si="3"/>
        <v>3.026616668834916E-2</v>
      </c>
      <c r="E16" s="215">
        <f t="shared" si="4"/>
        <v>3.2681626765112624E-2</v>
      </c>
      <c r="F16" s="52">
        <f t="shared" si="5"/>
        <v>6.2921484566206887E-2</v>
      </c>
      <c r="H16" s="19">
        <v>12605.324999999993</v>
      </c>
      <c r="I16" s="140">
        <v>12814.661000000004</v>
      </c>
      <c r="J16" s="214">
        <f t="shared" si="0"/>
        <v>4.2152454773112039E-2</v>
      </c>
      <c r="K16" s="215">
        <f t="shared" si="6"/>
        <v>4.3513971040164981E-2</v>
      </c>
      <c r="L16" s="52">
        <f t="shared" si="7"/>
        <v>1.6606949840643564E-2</v>
      </c>
      <c r="N16" s="40">
        <f t="shared" si="1"/>
        <v>3.7282224039537928</v>
      </c>
      <c r="O16" s="143">
        <f t="shared" si="2"/>
        <v>3.565773071148171</v>
      </c>
      <c r="P16" s="52">
        <f t="shared" si="8"/>
        <v>-4.3572865350882423E-2</v>
      </c>
      <c r="Q16" s="2"/>
    </row>
    <row r="17" spans="1:17" ht="20.100000000000001" customHeight="1" x14ac:dyDescent="0.25">
      <c r="A17" s="8" t="s">
        <v>169</v>
      </c>
      <c r="B17" s="19">
        <v>29248.190000000006</v>
      </c>
      <c r="C17" s="140">
        <v>28073.859999999986</v>
      </c>
      <c r="D17" s="214">
        <f t="shared" si="3"/>
        <v>2.6182082038668609E-2</v>
      </c>
      <c r="E17" s="215">
        <f t="shared" si="4"/>
        <v>2.5530091701811253E-2</v>
      </c>
      <c r="F17" s="52">
        <f t="shared" si="5"/>
        <v>-4.0150518715859673E-2</v>
      </c>
      <c r="H17" s="19">
        <v>10535.804999999998</v>
      </c>
      <c r="I17" s="140">
        <v>10651.874000000003</v>
      </c>
      <c r="J17" s="214">
        <f t="shared" si="0"/>
        <v>3.523193918132439E-2</v>
      </c>
      <c r="K17" s="215">
        <f t="shared" si="6"/>
        <v>3.6169925740484769E-2</v>
      </c>
      <c r="L17" s="52">
        <f t="shared" si="7"/>
        <v>1.101662378907022E-2</v>
      </c>
      <c r="N17" s="40">
        <f t="shared" si="1"/>
        <v>3.6022075212175508</v>
      </c>
      <c r="O17" s="143">
        <f t="shared" si="2"/>
        <v>3.7942320721126377</v>
      </c>
      <c r="P17" s="52">
        <f t="shared" si="8"/>
        <v>5.3307464870925123E-2</v>
      </c>
      <c r="Q17" s="2"/>
    </row>
    <row r="18" spans="1:17" ht="20.100000000000001" customHeight="1" x14ac:dyDescent="0.25">
      <c r="A18" s="8" t="s">
        <v>170</v>
      </c>
      <c r="B18" s="19">
        <v>89568.210000000021</v>
      </c>
      <c r="C18" s="140">
        <v>94122.960000000021</v>
      </c>
      <c r="D18" s="214">
        <f t="shared" si="3"/>
        <v>8.0178712675098809E-2</v>
      </c>
      <c r="E18" s="215">
        <f t="shared" si="4"/>
        <v>8.5594492529560029E-2</v>
      </c>
      <c r="F18" s="52">
        <f t="shared" si="5"/>
        <v>5.0852305745531803E-2</v>
      </c>
      <c r="H18" s="19">
        <v>9373.6440000000021</v>
      </c>
      <c r="I18" s="140">
        <v>10540.075999999995</v>
      </c>
      <c r="J18" s="214">
        <f t="shared" si="0"/>
        <v>3.1345649935186383E-2</v>
      </c>
      <c r="K18" s="215">
        <f t="shared" si="6"/>
        <v>3.5790300018481769E-2</v>
      </c>
      <c r="L18" s="52">
        <f t="shared" si="7"/>
        <v>0.12443741196059858</v>
      </c>
      <c r="N18" s="40">
        <f t="shared" si="1"/>
        <v>1.0465369353702614</v>
      </c>
      <c r="O18" s="143">
        <f t="shared" si="2"/>
        <v>1.1198198611688364</v>
      </c>
      <c r="P18" s="52">
        <f t="shared" si="8"/>
        <v>7.0024213500546661E-2</v>
      </c>
      <c r="Q18" s="2"/>
    </row>
    <row r="19" spans="1:17" ht="20.100000000000001" customHeight="1" x14ac:dyDescent="0.25">
      <c r="A19" s="8" t="s">
        <v>171</v>
      </c>
      <c r="B19" s="19">
        <v>60524.680000000008</v>
      </c>
      <c r="C19" s="140">
        <v>38308.12999999999</v>
      </c>
      <c r="D19" s="214">
        <f t="shared" si="3"/>
        <v>5.4179835987258188E-2</v>
      </c>
      <c r="E19" s="215">
        <f t="shared" si="4"/>
        <v>3.4837036012322742E-2</v>
      </c>
      <c r="F19" s="52">
        <f t="shared" si="5"/>
        <v>-0.36706596383491852</v>
      </c>
      <c r="H19" s="19">
        <v>12945.120999999994</v>
      </c>
      <c r="I19" s="140">
        <v>8318.0059999999994</v>
      </c>
      <c r="J19" s="214">
        <f t="shared" si="0"/>
        <v>4.3288739281610186E-2</v>
      </c>
      <c r="K19" s="215">
        <f t="shared" si="6"/>
        <v>2.8244951013212009E-2</v>
      </c>
      <c r="L19" s="52">
        <f t="shared" si="7"/>
        <v>-0.35744084585999597</v>
      </c>
      <c r="N19" s="40">
        <f t="shared" si="1"/>
        <v>2.1388169255913443</v>
      </c>
      <c r="O19" s="143">
        <f t="shared" si="2"/>
        <v>2.1713422190015543</v>
      </c>
      <c r="P19" s="52">
        <f t="shared" si="8"/>
        <v>1.5207142332304757E-2</v>
      </c>
      <c r="Q19" s="2"/>
    </row>
    <row r="20" spans="1:17" ht="20.100000000000001" customHeight="1" x14ac:dyDescent="0.25">
      <c r="A20" s="8" t="s">
        <v>172</v>
      </c>
      <c r="B20" s="19">
        <v>31405.829999999994</v>
      </c>
      <c r="C20" s="140">
        <v>31274.810000000005</v>
      </c>
      <c r="D20" s="214">
        <f t="shared" si="3"/>
        <v>2.8113535147046002E-2</v>
      </c>
      <c r="E20" s="215">
        <f t="shared" si="4"/>
        <v>2.8441004096220617E-2</v>
      </c>
      <c r="F20" s="52">
        <f t="shared" si="5"/>
        <v>-4.1718368850620904E-3</v>
      </c>
      <c r="H20" s="19">
        <v>7871.7899999999991</v>
      </c>
      <c r="I20" s="140">
        <v>7782.3709999999992</v>
      </c>
      <c r="J20" s="214">
        <f t="shared" si="0"/>
        <v>2.6323420614576439E-2</v>
      </c>
      <c r="K20" s="215">
        <f t="shared" si="6"/>
        <v>2.6426127567309009E-2</v>
      </c>
      <c r="L20" s="52">
        <f t="shared" si="7"/>
        <v>-1.1359423968373125E-2</v>
      </c>
      <c r="N20" s="40">
        <f t="shared" si="1"/>
        <v>2.5064741164299753</v>
      </c>
      <c r="O20" s="143">
        <f t="shared" si="2"/>
        <v>2.4883831428552234</v>
      </c>
      <c r="P20" s="52">
        <f t="shared" si="8"/>
        <v>-7.2176981426479792E-3</v>
      </c>
      <c r="Q20" s="2"/>
    </row>
    <row r="21" spans="1:17" ht="20.100000000000001" customHeight="1" x14ac:dyDescent="0.25">
      <c r="A21" s="8" t="s">
        <v>173</v>
      </c>
      <c r="B21" s="19">
        <v>18371.55999999999</v>
      </c>
      <c r="C21" s="140">
        <v>13991.88</v>
      </c>
      <c r="D21" s="214">
        <f t="shared" si="3"/>
        <v>1.6445656674765937E-2</v>
      </c>
      <c r="E21" s="215">
        <f t="shared" si="4"/>
        <v>1.2724077824735858E-2</v>
      </c>
      <c r="F21" s="52">
        <f t="shared" si="5"/>
        <v>-0.23839456202957143</v>
      </c>
      <c r="H21" s="19">
        <v>6270.1089999999967</v>
      </c>
      <c r="I21" s="140">
        <v>5035.688000000001</v>
      </c>
      <c r="J21" s="214">
        <f t="shared" si="0"/>
        <v>2.0967367842160575E-2</v>
      </c>
      <c r="K21" s="215">
        <f t="shared" si="6"/>
        <v>1.7099381856399188E-2</v>
      </c>
      <c r="L21" s="52">
        <f t="shared" si="7"/>
        <v>-0.19687392994284411</v>
      </c>
      <c r="N21" s="40">
        <f t="shared" si="1"/>
        <v>3.4129431577938947</v>
      </c>
      <c r="O21" s="143">
        <f t="shared" si="2"/>
        <v>3.5990074243060981</v>
      </c>
      <c r="P21" s="52">
        <f t="shared" si="8"/>
        <v>5.451724740486865E-2</v>
      </c>
      <c r="Q21" s="2"/>
    </row>
    <row r="22" spans="1:17" ht="20.100000000000001" customHeight="1" x14ac:dyDescent="0.25">
      <c r="A22" s="8" t="s">
        <v>174</v>
      </c>
      <c r="B22" s="19">
        <v>1449.4699999999993</v>
      </c>
      <c r="C22" s="140">
        <v>1747.25</v>
      </c>
      <c r="D22" s="214">
        <f t="shared" si="3"/>
        <v>1.2975210586565857E-3</v>
      </c>
      <c r="E22" s="215">
        <f t="shared" si="4"/>
        <v>1.5889319361851108E-3</v>
      </c>
      <c r="F22" s="52">
        <f t="shared" si="5"/>
        <v>0.20544060932616803</v>
      </c>
      <c r="H22" s="19">
        <v>3651.9770000000012</v>
      </c>
      <c r="I22" s="140">
        <v>4578.5849999999973</v>
      </c>
      <c r="J22" s="214">
        <f t="shared" si="0"/>
        <v>1.2212282930027232E-2</v>
      </c>
      <c r="K22" s="215">
        <f t="shared" si="6"/>
        <v>1.5547224783779578E-2</v>
      </c>
      <c r="L22" s="52">
        <f t="shared" si="7"/>
        <v>0.25372777539398406</v>
      </c>
      <c r="N22" s="40">
        <f t="shared" si="1"/>
        <v>25.195257576907441</v>
      </c>
      <c r="O22" s="143">
        <f t="shared" si="2"/>
        <v>26.204521390756888</v>
      </c>
      <c r="P22" s="52">
        <f t="shared" si="8"/>
        <v>4.0057689855668779E-2</v>
      </c>
      <c r="Q22" s="2"/>
    </row>
    <row r="23" spans="1:17" ht="20.100000000000001" customHeight="1" x14ac:dyDescent="0.25">
      <c r="A23" s="8" t="s">
        <v>175</v>
      </c>
      <c r="B23" s="19">
        <v>20564.37</v>
      </c>
      <c r="C23" s="140">
        <v>18859.769999999997</v>
      </c>
      <c r="D23" s="214">
        <f t="shared" si="3"/>
        <v>1.8408592887749136E-2</v>
      </c>
      <c r="E23" s="215">
        <f t="shared" si="4"/>
        <v>1.7150889032540199E-2</v>
      </c>
      <c r="F23" s="52">
        <f t="shared" si="5"/>
        <v>-8.289094195445823E-2</v>
      </c>
      <c r="H23" s="19">
        <v>4626.1699999999992</v>
      </c>
      <c r="I23" s="140">
        <v>4148.6889999999994</v>
      </c>
      <c r="J23" s="214">
        <f t="shared" si="0"/>
        <v>1.5470003486441467E-2</v>
      </c>
      <c r="K23" s="215">
        <f t="shared" si="6"/>
        <v>1.4087452879217869E-2</v>
      </c>
      <c r="L23" s="52">
        <f t="shared" si="7"/>
        <v>-0.1032130250293439</v>
      </c>
      <c r="N23" s="40">
        <f t="shared" si="1"/>
        <v>2.2496045344447699</v>
      </c>
      <c r="O23" s="143">
        <f t="shared" si="2"/>
        <v>2.1997558824948555</v>
      </c>
      <c r="P23" s="52">
        <f t="shared" si="8"/>
        <v>-2.2158851116566427E-2</v>
      </c>
      <c r="Q23" s="2"/>
    </row>
    <row r="24" spans="1:17" ht="20.100000000000001" customHeight="1" x14ac:dyDescent="0.25">
      <c r="A24" s="8" t="s">
        <v>176</v>
      </c>
      <c r="B24" s="19">
        <v>13516.029999999999</v>
      </c>
      <c r="C24" s="140">
        <v>12035.990000000007</v>
      </c>
      <c r="D24" s="214">
        <f t="shared" si="3"/>
        <v>1.2099135238697026E-2</v>
      </c>
      <c r="E24" s="215">
        <f t="shared" si="4"/>
        <v>1.0945410728061034E-2</v>
      </c>
      <c r="F24" s="52">
        <f t="shared" si="5"/>
        <v>-0.10950256843170605</v>
      </c>
      <c r="H24" s="19">
        <v>4213.0149999999994</v>
      </c>
      <c r="I24" s="140">
        <v>4071.5089999999996</v>
      </c>
      <c r="J24" s="214">
        <f t="shared" si="0"/>
        <v>1.4088405038818331E-2</v>
      </c>
      <c r="K24" s="215">
        <f t="shared" si="6"/>
        <v>1.3825377410746255E-2</v>
      </c>
      <c r="L24" s="52">
        <f t="shared" si="7"/>
        <v>-3.3587822497664947E-2</v>
      </c>
      <c r="N24" s="40">
        <f t="shared" si="1"/>
        <v>3.1170506428292919</v>
      </c>
      <c r="O24" s="143">
        <f t="shared" si="2"/>
        <v>3.3827786496997732</v>
      </c>
      <c r="P24" s="52">
        <f t="shared" si="8"/>
        <v>8.5249820204808938E-2</v>
      </c>
      <c r="Q24" s="2"/>
    </row>
    <row r="25" spans="1:17" ht="20.100000000000001" customHeight="1" x14ac:dyDescent="0.25">
      <c r="A25" s="8" t="s">
        <v>177</v>
      </c>
      <c r="B25" s="19">
        <v>16313.840000000002</v>
      </c>
      <c r="C25" s="140">
        <v>17637.80999999999</v>
      </c>
      <c r="D25" s="214">
        <f t="shared" si="3"/>
        <v>1.4603648883767284E-2</v>
      </c>
      <c r="E25" s="215">
        <f t="shared" si="4"/>
        <v>1.6039650647225692E-2</v>
      </c>
      <c r="F25" s="52">
        <f t="shared" si="5"/>
        <v>8.1156245249431672E-2</v>
      </c>
      <c r="H25" s="19">
        <v>4126.6140000000023</v>
      </c>
      <c r="I25" s="140">
        <v>4016.7600000000016</v>
      </c>
      <c r="J25" s="214">
        <f t="shared" si="0"/>
        <v>1.3799478395129926E-2</v>
      </c>
      <c r="K25" s="215">
        <f t="shared" si="6"/>
        <v>1.3639469535346515E-2</v>
      </c>
      <c r="L25" s="52">
        <f t="shared" si="7"/>
        <v>-2.6620856712064822E-2</v>
      </c>
      <c r="N25" s="40">
        <f t="shared" si="1"/>
        <v>2.5295172687730183</v>
      </c>
      <c r="O25" s="143">
        <f t="shared" si="2"/>
        <v>2.2773575630988221</v>
      </c>
      <c r="P25" s="52">
        <f t="shared" si="8"/>
        <v>-9.9686888398476989E-2</v>
      </c>
      <c r="Q25" s="2"/>
    </row>
    <row r="26" spans="1:17" ht="20.100000000000001" customHeight="1" x14ac:dyDescent="0.25">
      <c r="A26" s="8" t="s">
        <v>178</v>
      </c>
      <c r="B26" s="19">
        <v>7088.7899999999991</v>
      </c>
      <c r="C26" s="140">
        <v>7177.5199999999968</v>
      </c>
      <c r="D26" s="214">
        <f t="shared" si="3"/>
        <v>6.3456672476106587E-3</v>
      </c>
      <c r="E26" s="215">
        <f t="shared" si="4"/>
        <v>6.5271659754513383E-3</v>
      </c>
      <c r="F26" s="52">
        <f t="shared" si="5"/>
        <v>1.2516945769305871E-2</v>
      </c>
      <c r="H26" s="19">
        <v>2678.1000000000008</v>
      </c>
      <c r="I26" s="140">
        <v>2817.712</v>
      </c>
      <c r="J26" s="214">
        <f t="shared" si="0"/>
        <v>8.9556190838293685E-3</v>
      </c>
      <c r="K26" s="215">
        <f t="shared" si="6"/>
        <v>9.5679345998716091E-3</v>
      </c>
      <c r="L26" s="52">
        <f t="shared" si="7"/>
        <v>5.2130988387289169E-2</v>
      </c>
      <c r="N26" s="40">
        <f t="shared" si="1"/>
        <v>3.7779367141641962</v>
      </c>
      <c r="O26" s="143">
        <f t="shared" si="2"/>
        <v>3.9257459401018751</v>
      </c>
      <c r="P26" s="52">
        <f t="shared" si="8"/>
        <v>3.9124325556728956E-2</v>
      </c>
      <c r="Q26" s="2"/>
    </row>
    <row r="27" spans="1:17" ht="20.100000000000001" customHeight="1" x14ac:dyDescent="0.25">
      <c r="A27" s="8" t="s">
        <v>179</v>
      </c>
      <c r="B27" s="19">
        <v>9672.4800000000032</v>
      </c>
      <c r="C27" s="140">
        <v>6929.4100000000017</v>
      </c>
      <c r="D27" s="214">
        <f t="shared" si="3"/>
        <v>8.6585072401875601E-3</v>
      </c>
      <c r="E27" s="215">
        <f t="shared" si="4"/>
        <v>6.3015371858179837E-3</v>
      </c>
      <c r="F27" s="52">
        <f t="shared" si="5"/>
        <v>-0.28359531371478675</v>
      </c>
      <c r="H27" s="19">
        <v>3445.0570000000002</v>
      </c>
      <c r="I27" s="140">
        <v>2544.8140000000012</v>
      </c>
      <c r="J27" s="214">
        <f t="shared" si="0"/>
        <v>1.1520338379477968E-2</v>
      </c>
      <c r="K27" s="215">
        <f t="shared" si="6"/>
        <v>8.6412713296595538E-3</v>
      </c>
      <c r="L27" s="52">
        <f t="shared" si="7"/>
        <v>-0.2613143991521763</v>
      </c>
      <c r="N27" s="40">
        <f t="shared" si="1"/>
        <v>3.5617101301837781</v>
      </c>
      <c r="O27" s="143">
        <f t="shared" si="2"/>
        <v>3.6724829386628883</v>
      </c>
      <c r="P27" s="52">
        <f t="shared" si="8"/>
        <v>3.110101732882864E-2</v>
      </c>
      <c r="Q27" s="2"/>
    </row>
    <row r="28" spans="1:17" ht="20.100000000000001" customHeight="1" x14ac:dyDescent="0.25">
      <c r="A28" s="8" t="s">
        <v>180</v>
      </c>
      <c r="B28" s="19">
        <v>25818.079999999998</v>
      </c>
      <c r="C28" s="140">
        <v>27550.380000000005</v>
      </c>
      <c r="D28" s="214">
        <f t="shared" si="3"/>
        <v>2.3111552839369172E-2</v>
      </c>
      <c r="E28" s="215">
        <f t="shared" si="4"/>
        <v>2.5054044147108635E-2</v>
      </c>
      <c r="F28" s="52">
        <f t="shared" si="5"/>
        <v>6.7096391366050723E-2</v>
      </c>
      <c r="H28" s="19">
        <v>1895.2969999999993</v>
      </c>
      <c r="I28" s="140">
        <v>2331.5379999999996</v>
      </c>
      <c r="J28" s="214">
        <f t="shared" si="0"/>
        <v>6.3379104524567938E-3</v>
      </c>
      <c r="K28" s="215">
        <f t="shared" si="6"/>
        <v>7.9170628868796555E-3</v>
      </c>
      <c r="L28" s="52">
        <f t="shared" si="7"/>
        <v>0.23017025827614371</v>
      </c>
      <c r="N28" s="40">
        <f t="shared" si="1"/>
        <v>0.73409680348035167</v>
      </c>
      <c r="O28" s="143">
        <f t="shared" si="2"/>
        <v>0.84628161208665686</v>
      </c>
      <c r="P28" s="52">
        <f t="shared" si="8"/>
        <v>0.152820184033546</v>
      </c>
      <c r="Q28" s="2"/>
    </row>
    <row r="29" spans="1:17" ht="20.100000000000001" customHeight="1" x14ac:dyDescent="0.25">
      <c r="A29" s="8" t="s">
        <v>181</v>
      </c>
      <c r="B29" s="19">
        <v>7286.0499999999993</v>
      </c>
      <c r="C29" s="140">
        <v>4730.38</v>
      </c>
      <c r="D29" s="214">
        <f t="shared" si="3"/>
        <v>6.522248345550318E-3</v>
      </c>
      <c r="E29" s="215">
        <f t="shared" si="4"/>
        <v>4.3017609685456143E-3</v>
      </c>
      <c r="F29" s="52">
        <f t="shared" si="5"/>
        <v>-0.35076207272802129</v>
      </c>
      <c r="H29" s="19">
        <v>2654.0070000000014</v>
      </c>
      <c r="I29" s="140">
        <v>2102.1779999999999</v>
      </c>
      <c r="J29" s="214">
        <f t="shared" si="0"/>
        <v>8.8750516178696601E-3</v>
      </c>
      <c r="K29" s="215">
        <f t="shared" si="6"/>
        <v>7.1382389759098511E-3</v>
      </c>
      <c r="L29" s="52">
        <f t="shared" si="7"/>
        <v>-0.20792296327779136</v>
      </c>
      <c r="N29" s="40">
        <f t="shared" si="1"/>
        <v>3.6425868611936529</v>
      </c>
      <c r="O29" s="143">
        <f t="shared" si="2"/>
        <v>4.4439939286061581</v>
      </c>
      <c r="P29" s="52">
        <f t="shared" si="8"/>
        <v>0.22001042060254097</v>
      </c>
      <c r="Q29" s="2"/>
    </row>
    <row r="30" spans="1:17" ht="20.100000000000001" customHeight="1" x14ac:dyDescent="0.25">
      <c r="A30" s="8" t="s">
        <v>182</v>
      </c>
      <c r="B30" s="19">
        <v>7714.9800000000005</v>
      </c>
      <c r="C30" s="140">
        <v>5260.8200000000015</v>
      </c>
      <c r="D30" s="214">
        <f t="shared" si="3"/>
        <v>6.9062133173604084E-3</v>
      </c>
      <c r="E30" s="215">
        <f t="shared" si="4"/>
        <v>4.7841378786786992E-3</v>
      </c>
      <c r="F30" s="52">
        <f t="shared" si="5"/>
        <v>-0.31810322256182111</v>
      </c>
      <c r="H30" s="19">
        <v>2453.0400000000009</v>
      </c>
      <c r="I30" s="140">
        <v>1702.1980000000001</v>
      </c>
      <c r="J30" s="214">
        <f t="shared" si="0"/>
        <v>8.2030140164283619E-3</v>
      </c>
      <c r="K30" s="215">
        <f t="shared" si="6"/>
        <v>5.780051027227855E-3</v>
      </c>
      <c r="L30" s="52">
        <f t="shared" si="7"/>
        <v>-0.30608632553892334</v>
      </c>
      <c r="N30" s="40">
        <f t="shared" si="1"/>
        <v>3.1795805044212697</v>
      </c>
      <c r="O30" s="143">
        <f t="shared" si="2"/>
        <v>3.2356134594987083</v>
      </c>
      <c r="P30" s="52">
        <f t="shared" si="8"/>
        <v>1.7622750862739161E-2</v>
      </c>
      <c r="Q30" s="2"/>
    </row>
    <row r="31" spans="1:17" ht="20.100000000000001" customHeight="1" x14ac:dyDescent="0.25">
      <c r="A31" s="8" t="s">
        <v>183</v>
      </c>
      <c r="B31" s="19">
        <v>6665.4899999999989</v>
      </c>
      <c r="C31" s="140">
        <v>7125.5400000000009</v>
      </c>
      <c r="D31" s="214">
        <f t="shared" si="3"/>
        <v>5.9667420790115609E-3</v>
      </c>
      <c r="E31" s="215">
        <f t="shared" si="4"/>
        <v>6.4798958755555624E-3</v>
      </c>
      <c r="F31" s="52">
        <f t="shared" si="5"/>
        <v>6.9019681973868693E-2</v>
      </c>
      <c r="H31" s="19">
        <v>1652.7600000000004</v>
      </c>
      <c r="I31" s="140">
        <v>1681.8379999999995</v>
      </c>
      <c r="J31" s="214">
        <f t="shared" si="0"/>
        <v>5.5268619532466406E-3</v>
      </c>
      <c r="K31" s="215">
        <f t="shared" si="6"/>
        <v>5.7109158038787721E-3</v>
      </c>
      <c r="L31" s="52">
        <f t="shared" si="7"/>
        <v>1.7593601006800175E-2</v>
      </c>
      <c r="N31" s="40">
        <f t="shared" si="1"/>
        <v>2.4795776454544241</v>
      </c>
      <c r="O31" s="143">
        <f t="shared" si="2"/>
        <v>2.3602955004111958</v>
      </c>
      <c r="P31" s="52">
        <f t="shared" si="8"/>
        <v>-4.8105831758040292E-2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89774.490000000456</v>
      </c>
      <c r="C32" s="140">
        <f>C33-SUM(C7:C31)</f>
        <v>95014.529999999912</v>
      </c>
      <c r="D32" s="214">
        <f t="shared" si="3"/>
        <v>8.0363368200208146E-2</v>
      </c>
      <c r="E32" s="215">
        <f t="shared" si="4"/>
        <v>8.640527750385929E-2</v>
      </c>
      <c r="F32" s="52">
        <f t="shared" si="5"/>
        <v>5.8368919723180035E-2</v>
      </c>
      <c r="H32" s="19">
        <f>H33-SUM(H7:H31)</f>
        <v>24503.737000000081</v>
      </c>
      <c r="I32" s="140">
        <f>I33-SUM(I7:I31)</f>
        <v>24781.20900000009</v>
      </c>
      <c r="J32" s="214">
        <f t="shared" si="0"/>
        <v>8.1940978567766873E-2</v>
      </c>
      <c r="K32" s="215">
        <f t="shared" si="6"/>
        <v>8.4148055946722228E-2</v>
      </c>
      <c r="L32" s="52">
        <f t="shared" si="7"/>
        <v>1.1323660550225784E-2</v>
      </c>
      <c r="N32" s="40">
        <f t="shared" si="1"/>
        <v>2.7294766029859878</v>
      </c>
      <c r="O32" s="143">
        <f t="shared" si="2"/>
        <v>2.6081494062013584</v>
      </c>
      <c r="P32" s="52">
        <f t="shared" si="8"/>
        <v>-4.4450718739226465E-2</v>
      </c>
      <c r="Q32" s="2"/>
    </row>
    <row r="33" spans="1:17" ht="26.25" customHeight="1" thickBot="1" x14ac:dyDescent="0.3">
      <c r="A33" s="35" t="s">
        <v>18</v>
      </c>
      <c r="B33" s="36">
        <v>1117107.1100000003</v>
      </c>
      <c r="C33" s="148">
        <v>1099638.0399999998</v>
      </c>
      <c r="D33" s="251">
        <f>SUM(D7:D32)</f>
        <v>0.99999999999999989</v>
      </c>
      <c r="E33" s="252">
        <f>SUM(E7:E32)</f>
        <v>0.99999999999999989</v>
      </c>
      <c r="F33" s="57">
        <f t="shared" si="5"/>
        <v>-1.5637775324875092E-2</v>
      </c>
      <c r="G33" s="56"/>
      <c r="H33" s="36">
        <v>299041.30300000001</v>
      </c>
      <c r="I33" s="148">
        <v>294495.32400000002</v>
      </c>
      <c r="J33" s="251">
        <f>SUM(J7:J32)</f>
        <v>1</v>
      </c>
      <c r="K33" s="252">
        <f>SUM(K7:K32)</f>
        <v>1</v>
      </c>
      <c r="L33" s="57">
        <f t="shared" si="7"/>
        <v>-1.520184320491672E-2</v>
      </c>
      <c r="M33" s="56"/>
      <c r="N33" s="37">
        <f t="shared" si="1"/>
        <v>2.6769259663918881</v>
      </c>
      <c r="O33" s="150">
        <f t="shared" si="2"/>
        <v>2.6781114629319309</v>
      </c>
      <c r="P33" s="57">
        <f t="shared" si="8"/>
        <v>4.4285742486959063E-4</v>
      </c>
      <c r="Q33" s="2"/>
    </row>
    <row r="35" spans="1:17" ht="15.75" thickBot="1" x14ac:dyDescent="0.3">
      <c r="L35" s="10"/>
    </row>
    <row r="36" spans="1:17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2"/>
      <c r="L36" s="130" t="s">
        <v>0</v>
      </c>
      <c r="N36" s="361" t="s">
        <v>22</v>
      </c>
      <c r="O36" s="362"/>
      <c r="P36" s="130" t="s">
        <v>0</v>
      </c>
    </row>
    <row r="37" spans="1:17" x14ac:dyDescent="0.25">
      <c r="A37" s="376"/>
      <c r="B37" s="370" t="str">
        <f>B5</f>
        <v>jan-abr</v>
      </c>
      <c r="C37" s="364"/>
      <c r="D37" s="370" t="str">
        <f>B37</f>
        <v>jan-abr</v>
      </c>
      <c r="E37" s="364"/>
      <c r="F37" s="131" t="str">
        <f>F5</f>
        <v>2025 / 2024</v>
      </c>
      <c r="H37" s="359" t="str">
        <f>B37</f>
        <v>jan-abr</v>
      </c>
      <c r="I37" s="364"/>
      <c r="J37" s="370" t="str">
        <f>H37</f>
        <v>jan-abr</v>
      </c>
      <c r="K37" s="364"/>
      <c r="L37" s="131" t="str">
        <f>F37</f>
        <v>2025 / 2024</v>
      </c>
      <c r="N37" s="359" t="str">
        <f>B37</f>
        <v>jan-abr</v>
      </c>
      <c r="O37" s="360"/>
      <c r="P37" s="131" t="str">
        <f>L37</f>
        <v>2025 / 2024</v>
      </c>
    </row>
    <row r="38" spans="1:17" ht="19.5" customHeight="1" thickBot="1" x14ac:dyDescent="0.3">
      <c r="A38" s="377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159</v>
      </c>
      <c r="B39" s="19">
        <v>112346.43999999993</v>
      </c>
      <c r="C39" s="147">
        <v>111048.34999999998</v>
      </c>
      <c r="D39" s="247">
        <f>B39/$B$62</f>
        <v>0.21240788749266418</v>
      </c>
      <c r="E39" s="246">
        <f>C39/$C$62</f>
        <v>0.21185332481023583</v>
      </c>
      <c r="F39" s="52">
        <f>(C39-B39)/B39</f>
        <v>-1.1554349207682536E-2</v>
      </c>
      <c r="H39" s="39">
        <v>33722.75</v>
      </c>
      <c r="I39" s="147">
        <v>33770.537000000011</v>
      </c>
      <c r="J39" s="250">
        <f>H39/$H$62</f>
        <v>0.25046274082689474</v>
      </c>
      <c r="K39" s="246">
        <f>I39/$I$62</f>
        <v>0.25496154871797194</v>
      </c>
      <c r="L39" s="52">
        <f>(I39-H39)/H39</f>
        <v>1.4170552520186277E-3</v>
      </c>
      <c r="N39" s="40">
        <f t="shared" ref="N39:N62" si="9">(H39/B39)*10</f>
        <v>3.001674997445404</v>
      </c>
      <c r="O39" s="149">
        <f t="shared" ref="O39:O62" si="10">(I39/C39)*10</f>
        <v>3.0410660761731281</v>
      </c>
      <c r="P39" s="52">
        <f>(O39-N39)/N39</f>
        <v>1.3123032560569721E-2</v>
      </c>
    </row>
    <row r="40" spans="1:17" ht="20.100000000000001" customHeight="1" x14ac:dyDescent="0.25">
      <c r="A40" s="38" t="s">
        <v>163</v>
      </c>
      <c r="B40" s="19">
        <v>72132.539999999994</v>
      </c>
      <c r="C40" s="140">
        <v>71295.210000000021</v>
      </c>
      <c r="D40" s="247">
        <f t="shared" ref="D40:D61" si="11">B40/$B$62</f>
        <v>0.13637744498962412</v>
      </c>
      <c r="E40" s="215">
        <f t="shared" ref="E40:E61" si="12">C40/$C$62</f>
        <v>0.13601397302655988</v>
      </c>
      <c r="F40" s="52">
        <f t="shared" ref="F40:F62" si="13">(C40-B40)/B40</f>
        <v>-1.1608214545057926E-2</v>
      </c>
      <c r="H40" s="19">
        <v>16595.084999999995</v>
      </c>
      <c r="I40" s="140">
        <v>15867.706999999995</v>
      </c>
      <c r="J40" s="247">
        <f t="shared" ref="J40:J62" si="14">H40/$H$62</f>
        <v>0.12325360397225277</v>
      </c>
      <c r="K40" s="215">
        <f t="shared" ref="K40:K62" si="15">I40/$I$62</f>
        <v>0.11979836599349906</v>
      </c>
      <c r="L40" s="52">
        <f t="shared" ref="L40:L62" si="16">(I40-H40)/H40</f>
        <v>-4.3830929458933222E-2</v>
      </c>
      <c r="N40" s="40">
        <f t="shared" si="9"/>
        <v>2.3006378258688791</v>
      </c>
      <c r="O40" s="143">
        <f t="shared" si="10"/>
        <v>2.2256343729122881</v>
      </c>
      <c r="P40" s="52">
        <f t="shared" ref="P40:P62" si="17">(O40-N40)/N40</f>
        <v>-3.2601156128633409E-2</v>
      </c>
    </row>
    <row r="41" spans="1:17" ht="20.100000000000001" customHeight="1" x14ac:dyDescent="0.25">
      <c r="A41" s="38" t="s">
        <v>166</v>
      </c>
      <c r="B41" s="19">
        <v>42577.549999999988</v>
      </c>
      <c r="C41" s="140">
        <v>40593.240000000005</v>
      </c>
      <c r="D41" s="247">
        <f t="shared" si="11"/>
        <v>8.049927928391222E-2</v>
      </c>
      <c r="E41" s="215">
        <f t="shared" si="12"/>
        <v>7.744205887633504E-2</v>
      </c>
      <c r="F41" s="52">
        <f t="shared" si="13"/>
        <v>-4.6604607357632923E-2</v>
      </c>
      <c r="H41" s="19">
        <v>14839.170999999998</v>
      </c>
      <c r="I41" s="140">
        <v>14860.092999999999</v>
      </c>
      <c r="J41" s="247">
        <f t="shared" si="14"/>
        <v>0.11021222884429567</v>
      </c>
      <c r="K41" s="215">
        <f t="shared" si="15"/>
        <v>0.11219105948398429</v>
      </c>
      <c r="L41" s="52">
        <f t="shared" si="16"/>
        <v>1.4099170364706007E-3</v>
      </c>
      <c r="N41" s="40">
        <f t="shared" si="9"/>
        <v>3.485210163572118</v>
      </c>
      <c r="O41" s="143">
        <f t="shared" si="10"/>
        <v>3.6607309492910636</v>
      </c>
      <c r="P41" s="52">
        <f t="shared" si="17"/>
        <v>5.0361607329598733E-2</v>
      </c>
    </row>
    <row r="42" spans="1:17" ht="20.100000000000001" customHeight="1" x14ac:dyDescent="0.25">
      <c r="A42" s="38" t="s">
        <v>167</v>
      </c>
      <c r="B42" s="19">
        <v>56159.110000000015</v>
      </c>
      <c r="C42" s="140">
        <v>58197.049999999996</v>
      </c>
      <c r="D42" s="247">
        <f t="shared" si="11"/>
        <v>0.10617726666344</v>
      </c>
      <c r="E42" s="215">
        <f t="shared" si="12"/>
        <v>0.11102585978672837</v>
      </c>
      <c r="F42" s="52">
        <f t="shared" si="13"/>
        <v>3.6288680500812423E-2</v>
      </c>
      <c r="H42" s="19">
        <v>12862.587000000005</v>
      </c>
      <c r="I42" s="140">
        <v>13491.042999999998</v>
      </c>
      <c r="J42" s="247">
        <f t="shared" si="14"/>
        <v>9.5531912259361612E-2</v>
      </c>
      <c r="K42" s="215">
        <f t="shared" si="15"/>
        <v>0.10185497545096049</v>
      </c>
      <c r="L42" s="52">
        <f t="shared" si="16"/>
        <v>4.8859222487668511E-2</v>
      </c>
      <c r="N42" s="40">
        <f t="shared" si="9"/>
        <v>2.29038298505799</v>
      </c>
      <c r="O42" s="143">
        <f t="shared" si="10"/>
        <v>2.3181661269772262</v>
      </c>
      <c r="P42" s="52">
        <f t="shared" si="17"/>
        <v>1.2130347675689188E-2</v>
      </c>
    </row>
    <row r="43" spans="1:17" ht="20.100000000000001" customHeight="1" x14ac:dyDescent="0.25">
      <c r="A43" s="38" t="s">
        <v>168</v>
      </c>
      <c r="B43" s="19">
        <v>33810.55000000001</v>
      </c>
      <c r="C43" s="140">
        <v>35937.959999999977</v>
      </c>
      <c r="D43" s="247">
        <f t="shared" si="11"/>
        <v>6.3923943655580934E-2</v>
      </c>
      <c r="E43" s="215">
        <f t="shared" si="12"/>
        <v>6.8560913448036456E-2</v>
      </c>
      <c r="F43" s="52">
        <f t="shared" si="13"/>
        <v>6.2921484566206887E-2</v>
      </c>
      <c r="H43" s="19">
        <v>12605.324999999993</v>
      </c>
      <c r="I43" s="140">
        <v>12814.661000000004</v>
      </c>
      <c r="J43" s="247">
        <f t="shared" si="14"/>
        <v>9.3621197811974866E-2</v>
      </c>
      <c r="K43" s="215">
        <f t="shared" si="15"/>
        <v>9.6748411636326512E-2</v>
      </c>
      <c r="L43" s="52">
        <f t="shared" si="16"/>
        <v>1.6606949840643564E-2</v>
      </c>
      <c r="N43" s="40">
        <f t="shared" si="9"/>
        <v>3.7282224039537928</v>
      </c>
      <c r="O43" s="143">
        <f t="shared" si="10"/>
        <v>3.565773071148171</v>
      </c>
      <c r="P43" s="52">
        <f t="shared" si="17"/>
        <v>-4.3572865350882423E-2</v>
      </c>
    </row>
    <row r="44" spans="1:17" ht="20.100000000000001" customHeight="1" x14ac:dyDescent="0.25">
      <c r="A44" s="38" t="s">
        <v>170</v>
      </c>
      <c r="B44" s="19">
        <v>89568.210000000021</v>
      </c>
      <c r="C44" s="140">
        <v>94122.960000000021</v>
      </c>
      <c r="D44" s="247">
        <f t="shared" si="11"/>
        <v>0.16934220855239682</v>
      </c>
      <c r="E44" s="215">
        <f t="shared" si="12"/>
        <v>0.17956378475664739</v>
      </c>
      <c r="F44" s="52">
        <f t="shared" si="13"/>
        <v>5.0852305745531803E-2</v>
      </c>
      <c r="H44" s="19">
        <v>9373.6440000000021</v>
      </c>
      <c r="I44" s="140">
        <v>10540.075999999995</v>
      </c>
      <c r="J44" s="247">
        <f t="shared" si="14"/>
        <v>6.9619131529177702E-2</v>
      </c>
      <c r="K44" s="215">
        <f t="shared" si="15"/>
        <v>7.9575699390422042E-2</v>
      </c>
      <c r="L44" s="52">
        <f t="shared" si="16"/>
        <v>0.12443741196059858</v>
      </c>
      <c r="N44" s="40">
        <f t="shared" si="9"/>
        <v>1.0465369353702614</v>
      </c>
      <c r="O44" s="143">
        <f t="shared" si="10"/>
        <v>1.1198198611688364</v>
      </c>
      <c r="P44" s="52">
        <f t="shared" si="17"/>
        <v>7.0024213500546661E-2</v>
      </c>
    </row>
    <row r="45" spans="1:17" ht="20.100000000000001" customHeight="1" x14ac:dyDescent="0.25">
      <c r="A45" s="38" t="s">
        <v>172</v>
      </c>
      <c r="B45" s="19">
        <v>31405.829999999994</v>
      </c>
      <c r="C45" s="140">
        <v>31274.810000000005</v>
      </c>
      <c r="D45" s="247">
        <f t="shared" si="11"/>
        <v>5.93774578460496E-2</v>
      </c>
      <c r="E45" s="215">
        <f t="shared" si="12"/>
        <v>5.9664753968054582E-2</v>
      </c>
      <c r="F45" s="52">
        <f t="shared" si="13"/>
        <v>-4.1718368850620904E-3</v>
      </c>
      <c r="H45" s="19">
        <v>7871.7899999999991</v>
      </c>
      <c r="I45" s="140">
        <v>7782.3709999999992</v>
      </c>
      <c r="J45" s="247">
        <f t="shared" si="14"/>
        <v>5.8464689226523384E-2</v>
      </c>
      <c r="K45" s="215">
        <f t="shared" si="15"/>
        <v>5.8755517060857847E-2</v>
      </c>
      <c r="L45" s="52">
        <f t="shared" si="16"/>
        <v>-1.1359423968373125E-2</v>
      </c>
      <c r="N45" s="40">
        <f t="shared" si="9"/>
        <v>2.5064741164299753</v>
      </c>
      <c r="O45" s="143">
        <f t="shared" si="10"/>
        <v>2.4883831428552234</v>
      </c>
      <c r="P45" s="52">
        <f t="shared" si="17"/>
        <v>-7.2176981426479792E-3</v>
      </c>
    </row>
    <row r="46" spans="1:17" ht="20.100000000000001" customHeight="1" x14ac:dyDescent="0.25">
      <c r="A46" s="38" t="s">
        <v>173</v>
      </c>
      <c r="B46" s="19">
        <v>18371.55999999999</v>
      </c>
      <c r="C46" s="140">
        <v>13991.88</v>
      </c>
      <c r="D46" s="247">
        <f t="shared" si="11"/>
        <v>3.473420474689478E-2</v>
      </c>
      <c r="E46" s="215">
        <f t="shared" si="12"/>
        <v>2.6693114290719702E-2</v>
      </c>
      <c r="F46" s="52">
        <f t="shared" si="13"/>
        <v>-0.23839456202957143</v>
      </c>
      <c r="H46" s="19">
        <v>6270.1089999999967</v>
      </c>
      <c r="I46" s="140">
        <v>5035.688000000001</v>
      </c>
      <c r="J46" s="247">
        <f t="shared" si="14"/>
        <v>4.6568820319320914E-2</v>
      </c>
      <c r="K46" s="215">
        <f t="shared" si="15"/>
        <v>3.8018548871180419E-2</v>
      </c>
      <c r="L46" s="52">
        <f t="shared" si="16"/>
        <v>-0.19687392994284411</v>
      </c>
      <c r="N46" s="40">
        <f t="shared" si="9"/>
        <v>3.4129431577938947</v>
      </c>
      <c r="O46" s="143">
        <f t="shared" si="10"/>
        <v>3.5990074243060981</v>
      </c>
      <c r="P46" s="52">
        <f t="shared" si="17"/>
        <v>5.451724740486865E-2</v>
      </c>
    </row>
    <row r="47" spans="1:17" ht="20.100000000000001" customHeight="1" x14ac:dyDescent="0.25">
      <c r="A47" s="38" t="s">
        <v>175</v>
      </c>
      <c r="B47" s="19">
        <v>20564.37</v>
      </c>
      <c r="C47" s="140">
        <v>18859.769999999997</v>
      </c>
      <c r="D47" s="247">
        <f t="shared" si="11"/>
        <v>3.8880042743833457E-2</v>
      </c>
      <c r="E47" s="215">
        <f t="shared" si="12"/>
        <v>3.5979868045372503E-2</v>
      </c>
      <c r="F47" s="52">
        <f t="shared" si="13"/>
        <v>-8.289094195445823E-2</v>
      </c>
      <c r="H47" s="19">
        <v>4626.1699999999992</v>
      </c>
      <c r="I47" s="140">
        <v>4148.6889999999994</v>
      </c>
      <c r="J47" s="247">
        <f t="shared" si="14"/>
        <v>3.435909638837744E-2</v>
      </c>
      <c r="K47" s="215">
        <f t="shared" si="15"/>
        <v>3.132186416192357E-2</v>
      </c>
      <c r="L47" s="52">
        <f t="shared" si="16"/>
        <v>-0.1032130250293439</v>
      </c>
      <c r="N47" s="40">
        <f t="shared" si="9"/>
        <v>2.2496045344447699</v>
      </c>
      <c r="O47" s="143">
        <f t="shared" si="10"/>
        <v>2.1997558824948555</v>
      </c>
      <c r="P47" s="52">
        <f t="shared" si="17"/>
        <v>-2.2158851116566427E-2</v>
      </c>
    </row>
    <row r="48" spans="1:17" ht="20.100000000000001" customHeight="1" x14ac:dyDescent="0.25">
      <c r="A48" s="38" t="s">
        <v>177</v>
      </c>
      <c r="B48" s="19">
        <v>16313.840000000002</v>
      </c>
      <c r="C48" s="140">
        <v>17637.80999999999</v>
      </c>
      <c r="D48" s="247">
        <f t="shared" si="11"/>
        <v>3.0843774767525586E-2</v>
      </c>
      <c r="E48" s="215">
        <f t="shared" si="12"/>
        <v>3.3648664666077653E-2</v>
      </c>
      <c r="F48" s="52">
        <f t="shared" si="13"/>
        <v>8.1156245249431672E-2</v>
      </c>
      <c r="H48" s="19">
        <v>4126.6140000000023</v>
      </c>
      <c r="I48" s="140">
        <v>4016.7600000000016</v>
      </c>
      <c r="J48" s="247">
        <f t="shared" si="14"/>
        <v>3.064883655024089E-2</v>
      </c>
      <c r="K48" s="215">
        <f t="shared" si="15"/>
        <v>3.0325823673707085E-2</v>
      </c>
      <c r="L48" s="52">
        <f t="shared" si="16"/>
        <v>-2.6620856712064822E-2</v>
      </c>
      <c r="N48" s="40">
        <f t="shared" si="9"/>
        <v>2.5295172687730183</v>
      </c>
      <c r="O48" s="143">
        <f t="shared" si="10"/>
        <v>2.2773575630988221</v>
      </c>
      <c r="P48" s="52">
        <f t="shared" si="17"/>
        <v>-9.9686888398476989E-2</v>
      </c>
    </row>
    <row r="49" spans="1:16" ht="20.100000000000001" customHeight="1" x14ac:dyDescent="0.25">
      <c r="A49" s="38" t="s">
        <v>179</v>
      </c>
      <c r="B49" s="19">
        <v>9672.4800000000032</v>
      </c>
      <c r="C49" s="140">
        <v>6929.4100000000017</v>
      </c>
      <c r="D49" s="247">
        <f t="shared" si="11"/>
        <v>1.8287282121400968E-2</v>
      </c>
      <c r="E49" s="215">
        <f t="shared" si="12"/>
        <v>1.321963403754578E-2</v>
      </c>
      <c r="F49" s="52">
        <f t="shared" si="13"/>
        <v>-0.28359531371478675</v>
      </c>
      <c r="H49" s="19">
        <v>3445.0570000000002</v>
      </c>
      <c r="I49" s="140">
        <v>2544.8140000000012</v>
      </c>
      <c r="J49" s="247">
        <f t="shared" si="14"/>
        <v>2.5586834363297166E-2</v>
      </c>
      <c r="K49" s="215">
        <f t="shared" si="15"/>
        <v>1.9212893139341467E-2</v>
      </c>
      <c r="L49" s="52">
        <f t="shared" si="16"/>
        <v>-0.2613143991521763</v>
      </c>
      <c r="N49" s="40">
        <f t="shared" si="9"/>
        <v>3.5617101301837781</v>
      </c>
      <c r="O49" s="143">
        <f t="shared" si="10"/>
        <v>3.6724829386628883</v>
      </c>
      <c r="P49" s="52">
        <f t="shared" si="17"/>
        <v>3.110101732882864E-2</v>
      </c>
    </row>
    <row r="50" spans="1:16" ht="20.100000000000001" customHeight="1" x14ac:dyDescent="0.25">
      <c r="A50" s="38" t="s">
        <v>182</v>
      </c>
      <c r="B50" s="19">
        <v>7714.9800000000005</v>
      </c>
      <c r="C50" s="140">
        <v>5260.8200000000015</v>
      </c>
      <c r="D50" s="247">
        <f t="shared" si="11"/>
        <v>1.4586333165947719E-2</v>
      </c>
      <c r="E50" s="215">
        <f t="shared" si="12"/>
        <v>1.0036368917036458E-2</v>
      </c>
      <c r="F50" s="52">
        <f t="shared" si="13"/>
        <v>-0.31810322256182111</v>
      </c>
      <c r="H50" s="19">
        <v>2453.0400000000009</v>
      </c>
      <c r="I50" s="140">
        <v>1702.1980000000001</v>
      </c>
      <c r="J50" s="247">
        <f t="shared" si="14"/>
        <v>1.8219010067625153E-2</v>
      </c>
      <c r="K50" s="215">
        <f t="shared" si="15"/>
        <v>1.2851292187169967E-2</v>
      </c>
      <c r="L50" s="52">
        <f t="shared" si="16"/>
        <v>-0.30608632553892334</v>
      </c>
      <c r="N50" s="40">
        <f t="shared" si="9"/>
        <v>3.1795805044212697</v>
      </c>
      <c r="O50" s="143">
        <f t="shared" si="10"/>
        <v>3.2356134594987083</v>
      </c>
      <c r="P50" s="52">
        <f t="shared" si="17"/>
        <v>1.7622750862739161E-2</v>
      </c>
    </row>
    <row r="51" spans="1:16" ht="20.100000000000001" customHeight="1" x14ac:dyDescent="0.25">
      <c r="A51" s="38" t="s">
        <v>184</v>
      </c>
      <c r="B51" s="19">
        <v>6093.4900000000016</v>
      </c>
      <c r="C51" s="140">
        <v>5435.6399999999985</v>
      </c>
      <c r="D51" s="247">
        <f t="shared" si="11"/>
        <v>1.1520661788283416E-2</v>
      </c>
      <c r="E51" s="215">
        <f t="shared" si="12"/>
        <v>1.0369883086705117E-2</v>
      </c>
      <c r="F51" s="52">
        <f t="shared" si="13"/>
        <v>-0.10795947806593642</v>
      </c>
      <c r="H51" s="19">
        <v>1475.0279999999998</v>
      </c>
      <c r="I51" s="140">
        <v>1460.7540000000001</v>
      </c>
      <c r="J51" s="247">
        <f t="shared" si="14"/>
        <v>1.0955202516888831E-2</v>
      </c>
      <c r="K51" s="215">
        <f t="shared" si="15"/>
        <v>1.1028432924711038E-2</v>
      </c>
      <c r="L51" s="52">
        <f t="shared" si="16"/>
        <v>-9.6771044346274527E-3</v>
      </c>
      <c r="N51" s="40">
        <f t="shared" si="9"/>
        <v>2.420662050811603</v>
      </c>
      <c r="O51" s="143">
        <f t="shared" si="10"/>
        <v>2.6873634015497725</v>
      </c>
      <c r="P51" s="52">
        <f t="shared" si="17"/>
        <v>0.11017702807740117</v>
      </c>
    </row>
    <row r="52" spans="1:16" ht="20.100000000000001" customHeight="1" x14ac:dyDescent="0.25">
      <c r="A52" s="38" t="s">
        <v>185</v>
      </c>
      <c r="B52" s="19">
        <v>2779.3200000000011</v>
      </c>
      <c r="C52" s="140">
        <v>3636.3400000000011</v>
      </c>
      <c r="D52" s="247">
        <f t="shared" si="11"/>
        <v>5.2547236019771697E-3</v>
      </c>
      <c r="E52" s="215">
        <f t="shared" si="12"/>
        <v>6.9372549807399514E-3</v>
      </c>
      <c r="F52" s="52">
        <f t="shared" si="13"/>
        <v>0.30835600074838437</v>
      </c>
      <c r="H52" s="19">
        <v>880.65800000000002</v>
      </c>
      <c r="I52" s="140">
        <v>1169.6749999999997</v>
      </c>
      <c r="J52" s="247">
        <f t="shared" si="14"/>
        <v>6.5407482014702674E-3</v>
      </c>
      <c r="K52" s="215">
        <f t="shared" si="15"/>
        <v>8.8308382391637328E-3</v>
      </c>
      <c r="L52" s="52">
        <f t="shared" si="16"/>
        <v>0.32818301769812991</v>
      </c>
      <c r="N52" s="40">
        <f t="shared" ref="N52" si="18">(H52/B52)*10</f>
        <v>3.1686095879567655</v>
      </c>
      <c r="O52" s="143">
        <f t="shared" ref="O52" si="19">(I52/C52)*10</f>
        <v>3.216627158076526</v>
      </c>
      <c r="P52" s="52">
        <f t="shared" ref="P52" si="20">(O52-N52)/N52</f>
        <v>1.515414530785535E-2</v>
      </c>
    </row>
    <row r="53" spans="1:16" ht="20.100000000000001" customHeight="1" x14ac:dyDescent="0.25">
      <c r="A53" s="38" t="s">
        <v>186</v>
      </c>
      <c r="B53" s="19">
        <v>1498.32</v>
      </c>
      <c r="C53" s="140">
        <v>1737.1799999999998</v>
      </c>
      <c r="D53" s="247">
        <f t="shared" si="11"/>
        <v>2.8327999177188774E-3</v>
      </c>
      <c r="E53" s="215">
        <f t="shared" si="12"/>
        <v>3.3141182088148591E-3</v>
      </c>
      <c r="F53" s="52">
        <f t="shared" si="13"/>
        <v>0.15941854877462752</v>
      </c>
      <c r="H53" s="19">
        <v>729.19899999999984</v>
      </c>
      <c r="I53" s="140">
        <v>780.57399999999996</v>
      </c>
      <c r="J53" s="247">
        <f t="shared" si="14"/>
        <v>5.4158447975989734E-3</v>
      </c>
      <c r="K53" s="215">
        <f t="shared" si="15"/>
        <v>5.8931948854998115E-3</v>
      </c>
      <c r="L53" s="52">
        <f t="shared" si="16"/>
        <v>7.0454018724655579E-2</v>
      </c>
      <c r="N53" s="40">
        <f t="shared" si="9"/>
        <v>4.8667774574189746</v>
      </c>
      <c r="O53" s="143">
        <f t="shared" si="10"/>
        <v>4.4933397805639022</v>
      </c>
      <c r="P53" s="52">
        <f t="shared" si="17"/>
        <v>-7.673202239518874E-2</v>
      </c>
    </row>
    <row r="54" spans="1:16" ht="20.100000000000001" customHeight="1" x14ac:dyDescent="0.25">
      <c r="A54" s="38" t="s">
        <v>187</v>
      </c>
      <c r="B54" s="19">
        <v>855.54999999999984</v>
      </c>
      <c r="C54" s="140">
        <v>2583.9700000000003</v>
      </c>
      <c r="D54" s="247">
        <f t="shared" si="11"/>
        <v>1.6175462982569713E-3</v>
      </c>
      <c r="E54" s="215">
        <f t="shared" si="12"/>
        <v>4.9295881992835128E-3</v>
      </c>
      <c r="F54" s="52">
        <f t="shared" si="13"/>
        <v>2.0202442873005677</v>
      </c>
      <c r="H54" s="19">
        <v>217.934</v>
      </c>
      <c r="I54" s="140">
        <v>491.74399999999997</v>
      </c>
      <c r="J54" s="247">
        <f t="shared" si="14"/>
        <v>1.6186208704618834E-3</v>
      </c>
      <c r="K54" s="215">
        <f t="shared" si="15"/>
        <v>3.7125797499983596E-3</v>
      </c>
      <c r="L54" s="52">
        <f t="shared" si="16"/>
        <v>1.2563895491295527</v>
      </c>
      <c r="N54" s="40">
        <f t="shared" ref="N54" si="21">(H54/B54)*10</f>
        <v>2.5472970603705223</v>
      </c>
      <c r="O54" s="143">
        <f t="shared" ref="O54" si="22">(I54/C54)*10</f>
        <v>1.9030561500327015</v>
      </c>
      <c r="P54" s="52">
        <f t="shared" ref="P54" si="23">(O54-N54)/N54</f>
        <v>-0.25291157453151986</v>
      </c>
    </row>
    <row r="55" spans="1:16" ht="20.100000000000001" customHeight="1" x14ac:dyDescent="0.25">
      <c r="A55" s="38" t="s">
        <v>188</v>
      </c>
      <c r="B55" s="19">
        <v>1908.7599999999993</v>
      </c>
      <c r="C55" s="140">
        <v>1677.72</v>
      </c>
      <c r="D55" s="247">
        <f t="shared" si="11"/>
        <v>3.6087986351013685E-3</v>
      </c>
      <c r="E55" s="215">
        <f t="shared" si="12"/>
        <v>3.2006829466680862E-3</v>
      </c>
      <c r="F55" s="52">
        <f t="shared" si="13"/>
        <v>-0.12104193298266905</v>
      </c>
      <c r="H55" s="19">
        <v>557.7600000000001</v>
      </c>
      <c r="I55" s="140">
        <v>478.74800000000005</v>
      </c>
      <c r="J55" s="247">
        <f t="shared" si="14"/>
        <v>4.142547636939717E-3</v>
      </c>
      <c r="K55" s="215">
        <f t="shared" si="15"/>
        <v>3.6144622611607156E-3</v>
      </c>
      <c r="L55" s="52">
        <f t="shared" si="16"/>
        <v>-0.14165949512335063</v>
      </c>
      <c r="N55" s="40">
        <f t="shared" ref="N55" si="24">(H55/B55)*10</f>
        <v>2.9221064984597342</v>
      </c>
      <c r="O55" s="143">
        <f t="shared" ref="O55" si="25">(I55/C55)*10</f>
        <v>2.8535631690627761</v>
      </c>
      <c r="P55" s="52">
        <f t="shared" ref="P55" si="26">(O55-N55)/N55</f>
        <v>-2.3456821109390746E-2</v>
      </c>
    </row>
    <row r="56" spans="1:16" ht="20.100000000000001" customHeight="1" x14ac:dyDescent="0.25">
      <c r="A56" s="38" t="s">
        <v>189</v>
      </c>
      <c r="B56" s="19">
        <v>1567.9100000000005</v>
      </c>
      <c r="C56" s="140">
        <v>1042.8599999999999</v>
      </c>
      <c r="D56" s="247">
        <f t="shared" si="11"/>
        <v>2.9643703074046976E-3</v>
      </c>
      <c r="E56" s="215">
        <f t="shared" si="12"/>
        <v>1.9895240074400255E-3</v>
      </c>
      <c r="F56" s="52">
        <f t="shared" si="13"/>
        <v>-0.33487253732676014</v>
      </c>
      <c r="H56" s="19">
        <v>667.3119999999999</v>
      </c>
      <c r="I56" s="140">
        <v>458.60800000000017</v>
      </c>
      <c r="J56" s="247">
        <f t="shared" si="14"/>
        <v>4.9562029344189535E-3</v>
      </c>
      <c r="K56" s="215">
        <f t="shared" si="15"/>
        <v>3.4624088427865889E-3</v>
      </c>
      <c r="L56" s="52">
        <f t="shared" si="16"/>
        <v>-0.3127532548493055</v>
      </c>
      <c r="N56" s="40">
        <f t="shared" ref="N56" si="27">(H56/B56)*10</f>
        <v>4.256060615724115</v>
      </c>
      <c r="O56" s="143">
        <f t="shared" ref="O56" si="28">(I56/C56)*10</f>
        <v>4.3975989106879183</v>
      </c>
      <c r="P56" s="52">
        <f t="shared" ref="P56" si="29">(O56-N56)/N56</f>
        <v>3.325570468636814E-2</v>
      </c>
    </row>
    <row r="57" spans="1:16" ht="20.100000000000001" customHeight="1" x14ac:dyDescent="0.25">
      <c r="A57" s="38" t="s">
        <v>190</v>
      </c>
      <c r="B57" s="19">
        <v>1852.2899999999995</v>
      </c>
      <c r="C57" s="140">
        <v>1122.3500000000001</v>
      </c>
      <c r="D57" s="247">
        <f t="shared" si="11"/>
        <v>3.5020335840084214E-3</v>
      </c>
      <c r="E57" s="215">
        <f t="shared" si="12"/>
        <v>2.1411716527149505E-3</v>
      </c>
      <c r="F57" s="52">
        <f t="shared" si="13"/>
        <v>-0.39407436200594914</v>
      </c>
      <c r="H57" s="19">
        <v>514.09800000000007</v>
      </c>
      <c r="I57" s="140">
        <v>363.25699999999989</v>
      </c>
      <c r="J57" s="247">
        <f t="shared" si="14"/>
        <v>3.8182649438027725E-3</v>
      </c>
      <c r="K57" s="215">
        <f t="shared" si="15"/>
        <v>2.7425257496688396E-3</v>
      </c>
      <c r="L57" s="52">
        <f t="shared" ref="L57:L58" si="30">(I57-H57)/H57</f>
        <v>-0.29340903874358615</v>
      </c>
      <c r="N57" s="40">
        <f t="shared" ref="N57:N58" si="31">(H57/B57)*10</f>
        <v>2.775472523201012</v>
      </c>
      <c r="O57" s="143">
        <f t="shared" ref="O57:O58" si="32">(I57/C57)*10</f>
        <v>3.2365750434356473</v>
      </c>
      <c r="P57" s="52">
        <f t="shared" ref="P57:P58" si="33">(O57-N57)/N57</f>
        <v>0.16613478115172831</v>
      </c>
    </row>
    <row r="58" spans="1:16" ht="20.100000000000001" customHeight="1" x14ac:dyDescent="0.25">
      <c r="A58" s="38" t="s">
        <v>191</v>
      </c>
      <c r="B58" s="19">
        <v>571.15</v>
      </c>
      <c r="C58" s="140">
        <v>534.96999999999991</v>
      </c>
      <c r="D58" s="247">
        <f t="shared" si="11"/>
        <v>1.0798452086370981E-3</v>
      </c>
      <c r="E58" s="215">
        <f t="shared" si="12"/>
        <v>1.0205930405425372E-3</v>
      </c>
      <c r="F58" s="52">
        <f t="shared" si="13"/>
        <v>-6.3345881117044672E-2</v>
      </c>
      <c r="H58" s="19">
        <v>200.56400000000002</v>
      </c>
      <c r="I58" s="140">
        <v>192.77700000000004</v>
      </c>
      <c r="J58" s="247">
        <f t="shared" si="14"/>
        <v>1.4896118837047785E-3</v>
      </c>
      <c r="K58" s="215">
        <f t="shared" si="15"/>
        <v>1.4554320672248852E-3</v>
      </c>
      <c r="L58" s="52">
        <f t="shared" si="30"/>
        <v>-3.882551205600196E-2</v>
      </c>
      <c r="N58" s="40">
        <f t="shared" si="31"/>
        <v>3.5115818961743854</v>
      </c>
      <c r="O58" s="143">
        <f t="shared" si="32"/>
        <v>3.6035104772230229</v>
      </c>
      <c r="P58" s="52">
        <f t="shared" si="33"/>
        <v>2.6178680653521701E-2</v>
      </c>
    </row>
    <row r="59" spans="1:16" ht="20.100000000000001" customHeight="1" x14ac:dyDescent="0.25">
      <c r="A59" s="38" t="s">
        <v>192</v>
      </c>
      <c r="B59" s="19">
        <v>391.96</v>
      </c>
      <c r="C59" s="140">
        <v>471.99999999999989</v>
      </c>
      <c r="D59" s="247">
        <f t="shared" si="11"/>
        <v>7.4105949046204486E-4</v>
      </c>
      <c r="E59" s="215">
        <f t="shared" si="12"/>
        <v>9.0046154950011693E-4</v>
      </c>
      <c r="F59" s="52">
        <f t="shared" si="13"/>
        <v>0.20420451066435327</v>
      </c>
      <c r="H59" s="19">
        <v>143.43699999999998</v>
      </c>
      <c r="I59" s="140">
        <v>145.45200000000003</v>
      </c>
      <c r="J59" s="247">
        <f t="shared" si="14"/>
        <v>1.0653230877074762E-3</v>
      </c>
      <c r="K59" s="215">
        <f t="shared" si="15"/>
        <v>1.0981367333343396E-3</v>
      </c>
      <c r="L59" s="52">
        <f t="shared" si="16"/>
        <v>1.4047979252215561E-2</v>
      </c>
      <c r="N59" s="40">
        <f t="shared" si="9"/>
        <v>3.6594805592407385</v>
      </c>
      <c r="O59" s="143">
        <f t="shared" si="10"/>
        <v>3.0816101694915266</v>
      </c>
      <c r="P59" s="52">
        <f t="shared" si="17"/>
        <v>-0.15791049587352016</v>
      </c>
    </row>
    <row r="60" spans="1:16" ht="20.100000000000001" customHeight="1" x14ac:dyDescent="0.25">
      <c r="A60" s="38" t="s">
        <v>193</v>
      </c>
      <c r="B60" s="19">
        <v>314.87999999999994</v>
      </c>
      <c r="C60" s="140">
        <v>272.17999999999995</v>
      </c>
      <c r="D60" s="247">
        <f t="shared" si="11"/>
        <v>5.9532812622892304E-4</v>
      </c>
      <c r="E60" s="215">
        <f t="shared" si="12"/>
        <v>5.1925344182826658E-4</v>
      </c>
      <c r="F60" s="52">
        <f t="shared" si="13"/>
        <v>-0.13560721544715446</v>
      </c>
      <c r="H60" s="19">
        <v>181.40899999999996</v>
      </c>
      <c r="I60" s="140">
        <v>109.89000000000004</v>
      </c>
      <c r="J60" s="247">
        <f t="shared" si="14"/>
        <v>1.3473454967541537E-3</v>
      </c>
      <c r="K60" s="215">
        <f t="shared" si="15"/>
        <v>8.2964995755376763E-4</v>
      </c>
      <c r="L60" s="52">
        <f t="shared" si="16"/>
        <v>-0.39424174103820614</v>
      </c>
      <c r="N60" s="40">
        <f t="shared" si="9"/>
        <v>5.7612106199186996</v>
      </c>
      <c r="O60" s="143">
        <f t="shared" si="10"/>
        <v>4.037401719450366</v>
      </c>
      <c r="P60" s="52">
        <f t="shared" si="17"/>
        <v>-0.29920949157950755</v>
      </c>
    </row>
    <row r="61" spans="1:16" ht="20.100000000000001" customHeight="1" thickBot="1" x14ac:dyDescent="0.3">
      <c r="A61" s="8" t="s">
        <v>17</v>
      </c>
      <c r="B61" s="196">
        <f>B62-SUM(B39:B60)</f>
        <v>447.30999999993946</v>
      </c>
      <c r="C61" s="142">
        <f>C62-SUM(C39:C60)</f>
        <v>511.15000000002328</v>
      </c>
      <c r="D61" s="247">
        <f t="shared" si="11"/>
        <v>8.4570701265060833E-4</v>
      </c>
      <c r="E61" s="215">
        <f t="shared" si="12"/>
        <v>9.7515025641314802E-4</v>
      </c>
      <c r="F61" s="52">
        <f t="shared" si="13"/>
        <v>0.14271981399944661</v>
      </c>
      <c r="H61" s="19">
        <f>H62-SUM(H39:H60)</f>
        <v>283.04199999995762</v>
      </c>
      <c r="I61" s="140">
        <f>I62-SUM(I39:I60)</f>
        <v>227.33499999996275</v>
      </c>
      <c r="J61" s="247">
        <f t="shared" si="14"/>
        <v>2.1021854709095586E-3</v>
      </c>
      <c r="K61" s="215">
        <f t="shared" si="15"/>
        <v>1.7163388215529602E-3</v>
      </c>
      <c r="L61" s="52">
        <f t="shared" si="16"/>
        <v>-0.19681531362837748</v>
      </c>
      <c r="N61" s="40">
        <f t="shared" si="9"/>
        <v>6.3276474927901436</v>
      </c>
      <c r="O61" s="143">
        <f t="shared" si="10"/>
        <v>4.4475202973677472</v>
      </c>
      <c r="P61" s="52">
        <f t="shared" si="17"/>
        <v>-0.29712894050508554</v>
      </c>
    </row>
    <row r="62" spans="1:16" s="1" customFormat="1" ht="26.25" customHeight="1" thickBot="1" x14ac:dyDescent="0.3">
      <c r="A62" s="12" t="s">
        <v>18</v>
      </c>
      <c r="B62" s="17">
        <v>528918.39999999991</v>
      </c>
      <c r="C62" s="145">
        <v>524175.62999999989</v>
      </c>
      <c r="D62" s="253">
        <f>SUM(D39:D61)</f>
        <v>1</v>
      </c>
      <c r="E62" s="254">
        <f>SUM(E39:E61)</f>
        <v>1.0000000000000002</v>
      </c>
      <c r="F62" s="57">
        <f t="shared" si="13"/>
        <v>-8.9669219297343773E-3</v>
      </c>
      <c r="H62" s="17">
        <v>134641.783</v>
      </c>
      <c r="I62" s="145">
        <v>132453.451</v>
      </c>
      <c r="J62" s="253">
        <f t="shared" si="14"/>
        <v>1</v>
      </c>
      <c r="K62" s="254">
        <f t="shared" si="15"/>
        <v>1</v>
      </c>
      <c r="L62" s="57">
        <f t="shared" si="16"/>
        <v>-1.6252993322288335E-2</v>
      </c>
      <c r="N62" s="37">
        <f t="shared" si="9"/>
        <v>2.5456059573650687</v>
      </c>
      <c r="O62" s="150">
        <f t="shared" si="10"/>
        <v>2.5268906721207167</v>
      </c>
      <c r="P62" s="57">
        <f t="shared" si="17"/>
        <v>-7.3519961682223427E-3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B37</f>
        <v>jan-abr</v>
      </c>
      <c r="C66" s="364"/>
      <c r="D66" s="370" t="str">
        <f>B66</f>
        <v>jan-abr</v>
      </c>
      <c r="E66" s="364"/>
      <c r="F66" s="131" t="str">
        <f>F37</f>
        <v>2025 / 2024</v>
      </c>
      <c r="H66" s="359" t="str">
        <f>B66</f>
        <v>jan-abr</v>
      </c>
      <c r="I66" s="364"/>
      <c r="J66" s="370" t="str">
        <f>B66</f>
        <v>jan-abr</v>
      </c>
      <c r="K66" s="360"/>
      <c r="L66" s="131" t="str">
        <f>F66</f>
        <v>2025 / 2024</v>
      </c>
      <c r="N66" s="359" t="str">
        <f>B66</f>
        <v>jan-abr</v>
      </c>
      <c r="O66" s="360"/>
      <c r="P66" s="131" t="str">
        <f>L66</f>
        <v>2025 / 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160</v>
      </c>
      <c r="B68" s="39">
        <v>82815.820000000022</v>
      </c>
      <c r="C68" s="147">
        <v>76382.829999999987</v>
      </c>
      <c r="D68" s="247">
        <f>B68/$B$96</f>
        <v>0.14079804421951589</v>
      </c>
      <c r="E68" s="246">
        <f>C68/$C$96</f>
        <v>0.1327329616542634</v>
      </c>
      <c r="F68" s="61">
        <f>(C68-B68)/B68</f>
        <v>-7.7678274513251613E-2</v>
      </c>
      <c r="H68" s="19">
        <v>33030.792999999991</v>
      </c>
      <c r="I68" s="147">
        <v>30736.696</v>
      </c>
      <c r="J68" s="245">
        <f>H68/$H$96</f>
        <v>0.20091781898146657</v>
      </c>
      <c r="K68" s="246">
        <f>I68/$I$96</f>
        <v>0.18968366281473426</v>
      </c>
      <c r="L68" s="58">
        <f>(I68-H68)/H68</f>
        <v>-6.9453282577865788E-2</v>
      </c>
      <c r="N68" s="41">
        <f t="shared" ref="N68:N96" si="34">(H68/B68)*10</f>
        <v>3.988464160591537</v>
      </c>
      <c r="O68" s="149">
        <f t="shared" ref="O68:O96" si="35">(I68/C68)*10</f>
        <v>4.024032102502618</v>
      </c>
      <c r="P68" s="61">
        <f>(O68-N68)/N68</f>
        <v>8.9177037774374503E-3</v>
      </c>
    </row>
    <row r="69" spans="1:16" ht="20.100000000000001" customHeight="1" x14ac:dyDescent="0.25">
      <c r="A69" s="38" t="s">
        <v>161</v>
      </c>
      <c r="B69" s="19">
        <v>81691.079999999987</v>
      </c>
      <c r="C69" s="140">
        <v>79870.180000000037</v>
      </c>
      <c r="D69" s="247">
        <f t="shared" ref="D69:D95" si="36">B69/$B$96</f>
        <v>0.13888583478591415</v>
      </c>
      <c r="E69" s="215">
        <f t="shared" ref="E69:E95" si="37">C69/$C$96</f>
        <v>0.13879304470990564</v>
      </c>
      <c r="F69" s="52">
        <f t="shared" ref="F69:F96" si="38">(C69-B69)/B69</f>
        <v>-2.2290071327248345E-2</v>
      </c>
      <c r="H69" s="19">
        <v>25166.282000000014</v>
      </c>
      <c r="I69" s="140">
        <v>24942.142999999989</v>
      </c>
      <c r="J69" s="214">
        <f t="shared" ref="J69:J96" si="39">H69/$H$96</f>
        <v>0.15308002115821273</v>
      </c>
      <c r="K69" s="215">
        <f t="shared" ref="K69:K96" si="40">I69/$I$96</f>
        <v>0.15392406011006785</v>
      </c>
      <c r="L69" s="59">
        <f t="shared" ref="L69:L96" si="41">(I69-H69)/H69</f>
        <v>-8.9063215615252413E-3</v>
      </c>
      <c r="N69" s="40">
        <f t="shared" si="34"/>
        <v>3.0806646209108779</v>
      </c>
      <c r="O69" s="143">
        <f t="shared" si="35"/>
        <v>3.1228354562366052</v>
      </c>
      <c r="P69" s="52">
        <f t="shared" ref="P69:P96" si="42">(O69-N69)/N69</f>
        <v>1.3688875783323146E-2</v>
      </c>
    </row>
    <row r="70" spans="1:16" ht="20.100000000000001" customHeight="1" x14ac:dyDescent="0.25">
      <c r="A70" s="38" t="s">
        <v>162</v>
      </c>
      <c r="B70" s="19">
        <v>61435.650000000023</v>
      </c>
      <c r="C70" s="140">
        <v>59666.689999999973</v>
      </c>
      <c r="D70" s="247">
        <f t="shared" si="36"/>
        <v>0.10444887661988618</v>
      </c>
      <c r="E70" s="215">
        <f t="shared" si="37"/>
        <v>0.1036847741279921</v>
      </c>
      <c r="F70" s="52">
        <f t="shared" si="38"/>
        <v>-2.8793705283496625E-2</v>
      </c>
      <c r="H70" s="19">
        <v>19832.232999999997</v>
      </c>
      <c r="I70" s="140">
        <v>20709.950000000012</v>
      </c>
      <c r="J70" s="214">
        <f t="shared" si="39"/>
        <v>0.12063437289841235</v>
      </c>
      <c r="K70" s="215">
        <f t="shared" si="40"/>
        <v>0.12780616279348983</v>
      </c>
      <c r="L70" s="59">
        <f t="shared" si="41"/>
        <v>4.4257093994408761E-2</v>
      </c>
      <c r="N70" s="40">
        <f t="shared" si="34"/>
        <v>3.2281310607114904</v>
      </c>
      <c r="O70" s="143">
        <f t="shared" si="35"/>
        <v>3.4709399834312951</v>
      </c>
      <c r="P70" s="52">
        <f t="shared" si="42"/>
        <v>7.5216562820187613E-2</v>
      </c>
    </row>
    <row r="71" spans="1:16" ht="20.100000000000001" customHeight="1" x14ac:dyDescent="0.25">
      <c r="A71" s="38" t="s">
        <v>164</v>
      </c>
      <c r="B71" s="19">
        <v>98973.070000000036</v>
      </c>
      <c r="C71" s="140">
        <v>117870.59999999998</v>
      </c>
      <c r="D71" s="247">
        <f t="shared" si="36"/>
        <v>0.16826754461166046</v>
      </c>
      <c r="E71" s="215">
        <f t="shared" si="37"/>
        <v>0.20482762722937889</v>
      </c>
      <c r="F71" s="52">
        <f t="shared" si="38"/>
        <v>0.19093607988516406</v>
      </c>
      <c r="H71" s="19">
        <v>11363.008999999995</v>
      </c>
      <c r="I71" s="140">
        <v>15196.796000000006</v>
      </c>
      <c r="J71" s="214">
        <f t="shared" si="39"/>
        <v>6.9118261415848384E-2</v>
      </c>
      <c r="K71" s="215">
        <f t="shared" si="40"/>
        <v>9.3783142089452404E-2</v>
      </c>
      <c r="L71" s="59">
        <f t="shared" si="41"/>
        <v>0.33739188273106296</v>
      </c>
      <c r="N71" s="40">
        <f t="shared" si="34"/>
        <v>1.1480909908119441</v>
      </c>
      <c r="O71" s="143">
        <f t="shared" si="35"/>
        <v>1.2892779030564032</v>
      </c>
      <c r="P71" s="52">
        <f t="shared" si="42"/>
        <v>0.12297536813228539</v>
      </c>
    </row>
    <row r="72" spans="1:16" ht="20.100000000000001" customHeight="1" x14ac:dyDescent="0.25">
      <c r="A72" s="38" t="s">
        <v>165</v>
      </c>
      <c r="B72" s="19">
        <v>40182.759999999995</v>
      </c>
      <c r="C72" s="140">
        <v>38934.889999999985</v>
      </c>
      <c r="D72" s="247">
        <f t="shared" si="36"/>
        <v>6.8316102157078104E-2</v>
      </c>
      <c r="E72" s="215">
        <f t="shared" si="37"/>
        <v>6.7658441843316902E-2</v>
      </c>
      <c r="F72" s="52">
        <f t="shared" si="38"/>
        <v>-3.1054860343092662E-2</v>
      </c>
      <c r="H72" s="19">
        <v>16127.824999999997</v>
      </c>
      <c r="I72" s="140">
        <v>15000.653000000004</v>
      </c>
      <c r="J72" s="214">
        <f t="shared" si="39"/>
        <v>9.8101411731615754E-2</v>
      </c>
      <c r="K72" s="215">
        <f t="shared" si="40"/>
        <v>9.2572695700697066E-2</v>
      </c>
      <c r="L72" s="59">
        <f t="shared" si="41"/>
        <v>-6.9889895258659698E-2</v>
      </c>
      <c r="N72" s="40">
        <f t="shared" si="34"/>
        <v>4.0136180292244736</v>
      </c>
      <c r="O72" s="143">
        <f t="shared" si="35"/>
        <v>3.8527534044657656</v>
      </c>
      <c r="P72" s="52">
        <f t="shared" si="42"/>
        <v>-4.0079704542734192E-2</v>
      </c>
    </row>
    <row r="73" spans="1:16" ht="20.100000000000001" customHeight="1" x14ac:dyDescent="0.25">
      <c r="A73" s="38" t="s">
        <v>169</v>
      </c>
      <c r="B73" s="19">
        <v>29248.190000000006</v>
      </c>
      <c r="C73" s="140">
        <v>28073.859999999986</v>
      </c>
      <c r="D73" s="247">
        <f t="shared" si="36"/>
        <v>4.9725860940105435E-2</v>
      </c>
      <c r="E73" s="215">
        <f t="shared" si="37"/>
        <v>4.8784871977997642E-2</v>
      </c>
      <c r="F73" s="52">
        <f t="shared" si="38"/>
        <v>-4.0150518715859673E-2</v>
      </c>
      <c r="H73" s="19">
        <v>10535.804999999998</v>
      </c>
      <c r="I73" s="140">
        <v>10651.874000000003</v>
      </c>
      <c r="J73" s="214">
        <f t="shared" si="39"/>
        <v>6.408659222362692E-2</v>
      </c>
      <c r="K73" s="215">
        <f t="shared" si="40"/>
        <v>6.573531768544788E-2</v>
      </c>
      <c r="L73" s="59">
        <f t="shared" si="41"/>
        <v>1.101662378907022E-2</v>
      </c>
      <c r="N73" s="40">
        <f t="shared" si="34"/>
        <v>3.6022075212175508</v>
      </c>
      <c r="O73" s="143">
        <f t="shared" si="35"/>
        <v>3.7942320721126377</v>
      </c>
      <c r="P73" s="52">
        <f t="shared" si="42"/>
        <v>5.3307464870925123E-2</v>
      </c>
    </row>
    <row r="74" spans="1:16" ht="20.100000000000001" customHeight="1" x14ac:dyDescent="0.25">
      <c r="A74" s="38" t="s">
        <v>171</v>
      </c>
      <c r="B74" s="19">
        <v>60524.680000000008</v>
      </c>
      <c r="C74" s="140">
        <v>38308.12999999999</v>
      </c>
      <c r="D74" s="247">
        <f t="shared" si="36"/>
        <v>0.10290010496801273</v>
      </c>
      <c r="E74" s="215">
        <f t="shared" si="37"/>
        <v>6.6569300330146672E-2</v>
      </c>
      <c r="F74" s="52">
        <f t="shared" si="38"/>
        <v>-0.36706596383491852</v>
      </c>
      <c r="H74" s="19">
        <v>12945.120999999994</v>
      </c>
      <c r="I74" s="140">
        <v>8318.0059999999994</v>
      </c>
      <c r="J74" s="214">
        <f t="shared" si="39"/>
        <v>7.8741841825328895E-2</v>
      </c>
      <c r="K74" s="215">
        <f t="shared" si="40"/>
        <v>5.1332447879073803E-2</v>
      </c>
      <c r="L74" s="59">
        <f t="shared" si="41"/>
        <v>-0.35744084585999597</v>
      </c>
      <c r="N74" s="40">
        <f t="shared" si="34"/>
        <v>2.1388169255913443</v>
      </c>
      <c r="O74" s="143">
        <f t="shared" si="35"/>
        <v>2.1713422190015543</v>
      </c>
      <c r="P74" s="52">
        <f t="shared" si="42"/>
        <v>1.5207142332304757E-2</v>
      </c>
    </row>
    <row r="75" spans="1:16" ht="20.100000000000001" customHeight="1" x14ac:dyDescent="0.25">
      <c r="A75" s="38" t="s">
        <v>174</v>
      </c>
      <c r="B75" s="19">
        <v>1449.4699999999993</v>
      </c>
      <c r="C75" s="140">
        <v>1747.25</v>
      </c>
      <c r="D75" s="247">
        <f t="shared" si="36"/>
        <v>2.4642941548470034E-3</v>
      </c>
      <c r="E75" s="215">
        <f t="shared" si="37"/>
        <v>3.0362539231711073E-3</v>
      </c>
      <c r="F75" s="52">
        <f t="shared" si="38"/>
        <v>0.20544060932616803</v>
      </c>
      <c r="H75" s="19">
        <v>3651.9770000000012</v>
      </c>
      <c r="I75" s="140">
        <v>4578.5849999999973</v>
      </c>
      <c r="J75" s="214">
        <f t="shared" si="39"/>
        <v>2.2214036877966564E-2</v>
      </c>
      <c r="K75" s="215">
        <f t="shared" si="40"/>
        <v>2.8255567003968141E-2</v>
      </c>
      <c r="L75" s="59">
        <f t="shared" si="41"/>
        <v>0.25372777539398406</v>
      </c>
      <c r="N75" s="40">
        <f t="shared" si="34"/>
        <v>25.195257576907441</v>
      </c>
      <c r="O75" s="143">
        <f t="shared" si="35"/>
        <v>26.204521390756888</v>
      </c>
      <c r="P75" s="52">
        <f t="shared" si="42"/>
        <v>4.0057689855668779E-2</v>
      </c>
    </row>
    <row r="76" spans="1:16" ht="20.100000000000001" customHeight="1" x14ac:dyDescent="0.25">
      <c r="A76" s="38" t="s">
        <v>176</v>
      </c>
      <c r="B76" s="19">
        <v>13516.029999999999</v>
      </c>
      <c r="C76" s="140">
        <v>12035.990000000007</v>
      </c>
      <c r="D76" s="247">
        <f t="shared" si="36"/>
        <v>2.29790707815524E-2</v>
      </c>
      <c r="E76" s="215">
        <f t="shared" si="37"/>
        <v>2.0915336589926021E-2</v>
      </c>
      <c r="F76" s="52">
        <f t="shared" si="38"/>
        <v>-0.10950256843170605</v>
      </c>
      <c r="H76" s="19">
        <v>4213.0149999999994</v>
      </c>
      <c r="I76" s="140">
        <v>4071.5089999999996</v>
      </c>
      <c r="J76" s="214">
        <f t="shared" si="39"/>
        <v>2.5626686744584168E-2</v>
      </c>
      <c r="K76" s="215">
        <f t="shared" si="40"/>
        <v>2.5126277082714282E-2</v>
      </c>
      <c r="L76" s="59">
        <f t="shared" si="41"/>
        <v>-3.3587822497664947E-2</v>
      </c>
      <c r="N76" s="40">
        <f t="shared" si="34"/>
        <v>3.1170506428292919</v>
      </c>
      <c r="O76" s="143">
        <f t="shared" si="35"/>
        <v>3.3827786496997732</v>
      </c>
      <c r="P76" s="52">
        <f t="shared" si="42"/>
        <v>8.5249820204808938E-2</v>
      </c>
    </row>
    <row r="77" spans="1:16" ht="20.100000000000001" customHeight="1" x14ac:dyDescent="0.25">
      <c r="A77" s="38" t="s">
        <v>178</v>
      </c>
      <c r="B77" s="19">
        <v>7088.7899999999991</v>
      </c>
      <c r="C77" s="140">
        <v>7177.5199999999968</v>
      </c>
      <c r="D77" s="247">
        <f t="shared" si="36"/>
        <v>1.2051897425912847E-2</v>
      </c>
      <c r="E77" s="215">
        <f t="shared" si="37"/>
        <v>1.24726131112543E-2</v>
      </c>
      <c r="F77" s="52">
        <f t="shared" si="38"/>
        <v>1.2516945769305871E-2</v>
      </c>
      <c r="H77" s="19">
        <v>2678.1000000000008</v>
      </c>
      <c r="I77" s="140">
        <v>2817.712</v>
      </c>
      <c r="J77" s="214">
        <f t="shared" si="39"/>
        <v>1.6290193548010364E-2</v>
      </c>
      <c r="K77" s="215">
        <f t="shared" si="40"/>
        <v>1.7388789377915912E-2</v>
      </c>
      <c r="L77" s="59">
        <f t="shared" si="41"/>
        <v>5.2130988387289169E-2</v>
      </c>
      <c r="N77" s="40">
        <f t="shared" si="34"/>
        <v>3.7779367141641962</v>
      </c>
      <c r="O77" s="143">
        <f t="shared" si="35"/>
        <v>3.9257459401018751</v>
      </c>
      <c r="P77" s="52">
        <f t="shared" si="42"/>
        <v>3.9124325556728956E-2</v>
      </c>
    </row>
    <row r="78" spans="1:16" ht="20.100000000000001" customHeight="1" x14ac:dyDescent="0.25">
      <c r="A78" s="38" t="s">
        <v>180</v>
      </c>
      <c r="B78" s="19">
        <v>25818.079999999998</v>
      </c>
      <c r="C78" s="140">
        <v>27550.380000000005</v>
      </c>
      <c r="D78" s="247">
        <f t="shared" si="36"/>
        <v>4.3894212114339963E-2</v>
      </c>
      <c r="E78" s="215">
        <f t="shared" si="37"/>
        <v>4.7875203525457044E-2</v>
      </c>
      <c r="F78" s="52">
        <f t="shared" si="38"/>
        <v>6.7096391366050723E-2</v>
      </c>
      <c r="H78" s="19">
        <v>1895.2969999999993</v>
      </c>
      <c r="I78" s="140">
        <v>2331.5379999999996</v>
      </c>
      <c r="J78" s="214">
        <f t="shared" si="39"/>
        <v>1.1528604219769008E-2</v>
      </c>
      <c r="K78" s="215">
        <f t="shared" si="40"/>
        <v>1.4388490806940987E-2</v>
      </c>
      <c r="L78" s="59">
        <f t="shared" si="41"/>
        <v>0.23017025827614371</v>
      </c>
      <c r="N78" s="40">
        <f t="shared" si="34"/>
        <v>0.73409680348035167</v>
      </c>
      <c r="O78" s="143">
        <f t="shared" si="35"/>
        <v>0.84628161208665686</v>
      </c>
      <c r="P78" s="52">
        <f t="shared" si="42"/>
        <v>0.152820184033546</v>
      </c>
    </row>
    <row r="79" spans="1:16" ht="20.100000000000001" customHeight="1" x14ac:dyDescent="0.25">
      <c r="A79" s="38" t="s">
        <v>181</v>
      </c>
      <c r="B79" s="19">
        <v>7286.0499999999993</v>
      </c>
      <c r="C79" s="140">
        <v>4730.38</v>
      </c>
      <c r="D79" s="247">
        <f t="shared" si="36"/>
        <v>1.2387265984755128E-2</v>
      </c>
      <c r="E79" s="215">
        <f t="shared" si="37"/>
        <v>8.2201372631793643E-3</v>
      </c>
      <c r="F79" s="52">
        <f t="shared" si="38"/>
        <v>-0.35076207272802129</v>
      </c>
      <c r="H79" s="19">
        <v>2654.0070000000014</v>
      </c>
      <c r="I79" s="140">
        <v>2102.1779999999999</v>
      </c>
      <c r="J79" s="214">
        <f t="shared" si="39"/>
        <v>1.6143642025232201E-2</v>
      </c>
      <c r="K79" s="215">
        <f t="shared" si="40"/>
        <v>1.2973054193220781E-2</v>
      </c>
      <c r="L79" s="59">
        <f t="shared" si="41"/>
        <v>-0.20792296327779136</v>
      </c>
      <c r="N79" s="40">
        <f t="shared" si="34"/>
        <v>3.6425868611936529</v>
      </c>
      <c r="O79" s="143">
        <f t="shared" si="35"/>
        <v>4.4439939286061581</v>
      </c>
      <c r="P79" s="52">
        <f t="shared" si="42"/>
        <v>0.22001042060254097</v>
      </c>
    </row>
    <row r="80" spans="1:16" ht="20.100000000000001" customHeight="1" x14ac:dyDescent="0.25">
      <c r="A80" s="38" t="s">
        <v>183</v>
      </c>
      <c r="B80" s="19">
        <v>6665.4899999999989</v>
      </c>
      <c r="C80" s="140">
        <v>7125.5400000000009</v>
      </c>
      <c r="D80" s="247">
        <f t="shared" si="36"/>
        <v>1.1332230433324703E-2</v>
      </c>
      <c r="E80" s="215">
        <f t="shared" si="37"/>
        <v>1.238228575173138E-2</v>
      </c>
      <c r="F80" s="52">
        <f t="shared" si="38"/>
        <v>6.9019681973868693E-2</v>
      </c>
      <c r="H80" s="19">
        <v>1652.7600000000004</v>
      </c>
      <c r="I80" s="140">
        <v>1681.8379999999995</v>
      </c>
      <c r="J80" s="214">
        <f t="shared" si="39"/>
        <v>1.0053314024274528E-2</v>
      </c>
      <c r="K80" s="215">
        <f t="shared" si="40"/>
        <v>1.0379033325540485E-2</v>
      </c>
      <c r="L80" s="59">
        <f t="shared" si="41"/>
        <v>1.7593601006800175E-2</v>
      </c>
      <c r="N80" s="40">
        <f t="shared" si="34"/>
        <v>2.4795776454544241</v>
      </c>
      <c r="O80" s="143">
        <f t="shared" si="35"/>
        <v>2.3602955004111958</v>
      </c>
      <c r="P80" s="52">
        <f t="shared" si="42"/>
        <v>-4.8105831758040292E-2</v>
      </c>
    </row>
    <row r="81" spans="1:16" ht="20.100000000000001" customHeight="1" x14ac:dyDescent="0.25">
      <c r="A81" s="38" t="s">
        <v>194</v>
      </c>
      <c r="B81" s="19">
        <v>11009.179999999998</v>
      </c>
      <c r="C81" s="140">
        <v>14133.910000000005</v>
      </c>
      <c r="D81" s="247">
        <f t="shared" si="36"/>
        <v>1.8717088262370757E-2</v>
      </c>
      <c r="E81" s="215">
        <f t="shared" si="37"/>
        <v>2.4560961331948697E-2</v>
      </c>
      <c r="F81" s="52">
        <f t="shared" ref="F81:F86" si="43">(C81-B81)/B81</f>
        <v>0.28382949502142824</v>
      </c>
      <c r="H81" s="19">
        <v>1268.5</v>
      </c>
      <c r="I81" s="140">
        <v>1559.952</v>
      </c>
      <c r="J81" s="214">
        <f t="shared" si="39"/>
        <v>7.7159592680075958E-3</v>
      </c>
      <c r="K81" s="215">
        <f t="shared" si="40"/>
        <v>9.6268450315925413E-3</v>
      </c>
      <c r="L81" s="59">
        <f>(I81-H81)/H81</f>
        <v>0.229761135199054</v>
      </c>
      <c r="N81" s="40">
        <f t="shared" si="34"/>
        <v>1.1522202380195439</v>
      </c>
      <c r="O81" s="143">
        <f t="shared" si="35"/>
        <v>1.1036945898198018</v>
      </c>
      <c r="P81" s="52">
        <f>(O81-N81)/N81</f>
        <v>-4.2114907027799443E-2</v>
      </c>
    </row>
    <row r="82" spans="1:16" ht="20.100000000000001" customHeight="1" x14ac:dyDescent="0.25">
      <c r="A82" s="38" t="s">
        <v>195</v>
      </c>
      <c r="B82" s="19">
        <v>4094.2900000000013</v>
      </c>
      <c r="C82" s="140">
        <v>3556.3500000000008</v>
      </c>
      <c r="D82" s="247">
        <f t="shared" si="36"/>
        <v>6.9608442501387022E-3</v>
      </c>
      <c r="E82" s="215">
        <f t="shared" si="37"/>
        <v>6.1799866302301157E-3</v>
      </c>
      <c r="F82" s="52">
        <f>(C82-B82)/B82</f>
        <v>-0.13138785967774641</v>
      </c>
      <c r="H82" s="19">
        <v>1881.4830000000004</v>
      </c>
      <c r="I82" s="140">
        <v>1445.2819999999997</v>
      </c>
      <c r="J82" s="214">
        <f t="shared" si="39"/>
        <v>1.1444577210444413E-2</v>
      </c>
      <c r="K82" s="215">
        <f t="shared" si="40"/>
        <v>8.9191884371763539E-3</v>
      </c>
      <c r="L82" s="59">
        <f>(I82-H82)/H82</f>
        <v>-0.231838927059134</v>
      </c>
      <c r="N82" s="40">
        <f t="shared" si="34"/>
        <v>4.5953828380500648</v>
      </c>
      <c r="O82" s="143">
        <f t="shared" si="35"/>
        <v>4.0639475867110928</v>
      </c>
      <c r="P82" s="52">
        <f>(O82-N82)/N82</f>
        <v>-0.11564547940133604</v>
      </c>
    </row>
    <row r="83" spans="1:16" ht="20.100000000000001" customHeight="1" x14ac:dyDescent="0.25">
      <c r="A83" s="38" t="s">
        <v>196</v>
      </c>
      <c r="B83" s="19">
        <v>2227.7000000000003</v>
      </c>
      <c r="C83" s="140">
        <v>2175.1999999999998</v>
      </c>
      <c r="D83" s="247">
        <f t="shared" si="36"/>
        <v>3.7873899347711042E-3</v>
      </c>
      <c r="E83" s="215">
        <f t="shared" si="37"/>
        <v>3.7799167455611917E-3</v>
      </c>
      <c r="F83" s="52">
        <f>(C83-B83)/B83</f>
        <v>-2.3566907572833168E-2</v>
      </c>
      <c r="H83" s="19">
        <v>1628.5350000000001</v>
      </c>
      <c r="I83" s="140">
        <v>1370.1880000000006</v>
      </c>
      <c r="J83" s="214">
        <f t="shared" si="39"/>
        <v>9.9059595794440281E-3</v>
      </c>
      <c r="K83" s="215">
        <f t="shared" si="40"/>
        <v>8.4557650108129778E-3</v>
      </c>
      <c r="L83" s="59">
        <f>(I83-H83)/H83</f>
        <v>-0.15863767128124326</v>
      </c>
      <c r="N83" s="40">
        <f t="shared" si="34"/>
        <v>7.3103873950711495</v>
      </c>
      <c r="O83" s="143">
        <f t="shared" si="35"/>
        <v>6.2991357116587015</v>
      </c>
      <c r="P83" s="52">
        <f>(O83-N83)/N83</f>
        <v>-0.13833079271479645</v>
      </c>
    </row>
    <row r="84" spans="1:16" ht="20.100000000000001" customHeight="1" x14ac:dyDescent="0.25">
      <c r="A84" s="38" t="s">
        <v>197</v>
      </c>
      <c r="B84" s="19">
        <v>2994.940000000001</v>
      </c>
      <c r="C84" s="140">
        <v>3757.1200000000008</v>
      </c>
      <c r="D84" s="247">
        <f t="shared" si="36"/>
        <v>5.0918012350152052E-3</v>
      </c>
      <c r="E84" s="215">
        <f t="shared" si="37"/>
        <v>6.528871277621767E-3</v>
      </c>
      <c r="F84" s="52">
        <f t="shared" si="43"/>
        <v>0.25448923851562955</v>
      </c>
      <c r="H84" s="19">
        <v>967.48299999999961</v>
      </c>
      <c r="I84" s="140">
        <v>1168.4000000000003</v>
      </c>
      <c r="J84" s="214">
        <f t="shared" si="39"/>
        <v>5.8849502723608907E-3</v>
      </c>
      <c r="K84" s="215">
        <f t="shared" si="40"/>
        <v>7.210481947465517E-3</v>
      </c>
      <c r="L84" s="59">
        <f t="shared" si="41"/>
        <v>0.20766979884917958</v>
      </c>
      <c r="N84" s="40">
        <f t="shared" si="34"/>
        <v>3.2303919277180819</v>
      </c>
      <c r="O84" s="143">
        <f t="shared" si="35"/>
        <v>3.1098288050421603</v>
      </c>
      <c r="P84" s="52">
        <f t="shared" si="42"/>
        <v>-3.7321515584979266E-2</v>
      </c>
    </row>
    <row r="85" spans="1:16" ht="20.100000000000001" customHeight="1" x14ac:dyDescent="0.25">
      <c r="A85" s="38" t="s">
        <v>198</v>
      </c>
      <c r="B85" s="19">
        <v>3392.64</v>
      </c>
      <c r="C85" s="140">
        <v>3525.6800000000003</v>
      </c>
      <c r="D85" s="247">
        <f t="shared" si="36"/>
        <v>5.7679447808510293E-3</v>
      </c>
      <c r="E85" s="215">
        <f t="shared" si="37"/>
        <v>6.1266903601922508E-3</v>
      </c>
      <c r="F85" s="52">
        <f t="shared" si="43"/>
        <v>3.9214299188832423E-2</v>
      </c>
      <c r="H85" s="19">
        <v>1011.4989999999997</v>
      </c>
      <c r="I85" s="140">
        <v>1081.5610000000001</v>
      </c>
      <c r="J85" s="214">
        <f t="shared" si="39"/>
        <v>6.152688280355075E-3</v>
      </c>
      <c r="K85" s="215">
        <f t="shared" si="40"/>
        <v>6.6745772557195741E-3</v>
      </c>
      <c r="L85" s="59">
        <f t="shared" si="41"/>
        <v>6.9265515833431851E-2</v>
      </c>
      <c r="N85" s="40">
        <f t="shared" si="34"/>
        <v>2.9814510233918119</v>
      </c>
      <c r="O85" s="143">
        <f t="shared" si="35"/>
        <v>3.0676663792516621</v>
      </c>
      <c r="P85" s="52">
        <f t="shared" si="42"/>
        <v>2.8917247066419464E-2</v>
      </c>
    </row>
    <row r="86" spans="1:16" ht="20.100000000000001" customHeight="1" x14ac:dyDescent="0.25">
      <c r="A86" s="38" t="s">
        <v>199</v>
      </c>
      <c r="B86" s="19">
        <v>1211.6700000000003</v>
      </c>
      <c r="C86" s="140">
        <v>1308.67</v>
      </c>
      <c r="D86" s="247">
        <f t="shared" si="36"/>
        <v>2.0600021377492951E-3</v>
      </c>
      <c r="E86" s="215">
        <f t="shared" si="37"/>
        <v>2.2741189993626173E-3</v>
      </c>
      <c r="F86" s="52">
        <f t="shared" si="43"/>
        <v>8.0054800399448484E-2</v>
      </c>
      <c r="H86" s="19">
        <v>1030.2550000000001</v>
      </c>
      <c r="I86" s="140">
        <v>986.83300000000031</v>
      </c>
      <c r="J86" s="214">
        <f t="shared" si="39"/>
        <v>6.2667762046993824E-3</v>
      </c>
      <c r="K86" s="215">
        <f t="shared" si="40"/>
        <v>6.0899876169661403E-3</v>
      </c>
      <c r="L86" s="59">
        <f t="shared" si="41"/>
        <v>-4.214684713978558E-2</v>
      </c>
      <c r="N86" s="40">
        <f t="shared" si="34"/>
        <v>8.502768905725155</v>
      </c>
      <c r="O86" s="143">
        <f t="shared" si="35"/>
        <v>7.540732193753966</v>
      </c>
      <c r="P86" s="52">
        <f t="shared" si="42"/>
        <v>-0.11314393259864118</v>
      </c>
    </row>
    <row r="87" spans="1:16" ht="20.100000000000001" customHeight="1" x14ac:dyDescent="0.25">
      <c r="A87" s="38" t="s">
        <v>200</v>
      </c>
      <c r="B87" s="19">
        <v>14126.320000000009</v>
      </c>
      <c r="C87" s="140">
        <v>13202.289999999999</v>
      </c>
      <c r="D87" s="247">
        <f t="shared" si="36"/>
        <v>2.4016645950242749E-2</v>
      </c>
      <c r="E87" s="215">
        <f t="shared" si="37"/>
        <v>2.2942054547055474E-2</v>
      </c>
      <c r="F87" s="52">
        <f t="shared" ref="F87:F88" si="44">(C87-B87)/B87</f>
        <v>-6.5411940264698043E-2</v>
      </c>
      <c r="H87" s="19">
        <v>856.57999999999959</v>
      </c>
      <c r="I87" s="140">
        <v>969.56400000000031</v>
      </c>
      <c r="J87" s="214">
        <f t="shared" si="39"/>
        <v>5.2103558453212009E-3</v>
      </c>
      <c r="K87" s="215">
        <f t="shared" si="40"/>
        <v>5.9834163975628699E-3</v>
      </c>
      <c r="L87" s="59">
        <f t="shared" ref="L87:L88" si="45">(I87-H87)/H87</f>
        <v>0.13190128184174366</v>
      </c>
      <c r="N87" s="40">
        <f t="shared" si="34"/>
        <v>0.60637165234824009</v>
      </c>
      <c r="O87" s="143">
        <f t="shared" si="35"/>
        <v>0.73439077614565373</v>
      </c>
      <c r="P87" s="52">
        <f t="shared" ref="P87:P88" si="46">(O87-N87)/N87</f>
        <v>0.21112320027106427</v>
      </c>
    </row>
    <row r="88" spans="1:16" ht="20.100000000000001" customHeight="1" x14ac:dyDescent="0.25">
      <c r="A88" s="38" t="s">
        <v>201</v>
      </c>
      <c r="B88" s="19">
        <v>3329.81</v>
      </c>
      <c r="C88" s="140">
        <v>3832.099999999999</v>
      </c>
      <c r="D88" s="247">
        <f t="shared" si="36"/>
        <v>5.6611253214975841E-3</v>
      </c>
      <c r="E88" s="215">
        <f t="shared" si="37"/>
        <v>6.6591664953406767E-3</v>
      </c>
      <c r="F88" s="52">
        <f t="shared" si="44"/>
        <v>0.1508464446920392</v>
      </c>
      <c r="H88" s="19">
        <v>814.48899999999992</v>
      </c>
      <c r="I88" s="140">
        <v>856.22100000000012</v>
      </c>
      <c r="J88" s="214">
        <f t="shared" si="39"/>
        <v>4.9543271172567899E-3</v>
      </c>
      <c r="K88" s="215">
        <f t="shared" si="40"/>
        <v>5.2839490444546999E-3</v>
      </c>
      <c r="L88" s="59">
        <f t="shared" si="45"/>
        <v>5.1237033280989927E-2</v>
      </c>
      <c r="N88" s="40">
        <f t="shared" si="34"/>
        <v>2.446052477468684</v>
      </c>
      <c r="O88" s="143">
        <f t="shared" si="35"/>
        <v>2.2343388742464976</v>
      </c>
      <c r="P88" s="52">
        <f t="shared" si="46"/>
        <v>-8.6553172988864044E-2</v>
      </c>
    </row>
    <row r="89" spans="1:16" ht="20.100000000000001" customHeight="1" x14ac:dyDescent="0.25">
      <c r="A89" s="38" t="s">
        <v>202</v>
      </c>
      <c r="B89" s="19">
        <v>1061.0600000000002</v>
      </c>
      <c r="C89" s="140">
        <v>2258.5700000000002</v>
      </c>
      <c r="D89" s="247">
        <f t="shared" si="36"/>
        <v>1.8039448598052826E-3</v>
      </c>
      <c r="E89" s="215">
        <f t="shared" si="37"/>
        <v>3.9247915428568137E-3</v>
      </c>
      <c r="F89" s="52">
        <f t="shared" ref="F89:F94" si="47">(C89-B89)/B89</f>
        <v>1.1285978172770623</v>
      </c>
      <c r="H89" s="19">
        <v>476.49099999999999</v>
      </c>
      <c r="I89" s="140">
        <v>838.27299999999991</v>
      </c>
      <c r="J89" s="214">
        <f t="shared" si="39"/>
        <v>2.8983722093592489E-3</v>
      </c>
      <c r="K89" s="215">
        <f t="shared" si="40"/>
        <v>5.1731875501093453E-3</v>
      </c>
      <c r="L89" s="59">
        <f t="shared" ref="L89:L94" si="48">(I89-H89)/H89</f>
        <v>0.75926302910233334</v>
      </c>
      <c r="N89" s="40">
        <f t="shared" si="34"/>
        <v>4.4907074058017447</v>
      </c>
      <c r="O89" s="143">
        <f t="shared" si="35"/>
        <v>3.7115210066546522</v>
      </c>
      <c r="P89" s="52">
        <f t="shared" ref="P89:P92" si="49">(O89-N89)/N89</f>
        <v>-0.17351083665358086</v>
      </c>
    </row>
    <row r="90" spans="1:16" ht="20.100000000000001" customHeight="1" x14ac:dyDescent="0.25">
      <c r="A90" s="38" t="s">
        <v>203</v>
      </c>
      <c r="B90" s="19">
        <v>3639.2600000000007</v>
      </c>
      <c r="C90" s="140">
        <v>2544.1799999999998</v>
      </c>
      <c r="D90" s="247">
        <f t="shared" si="36"/>
        <v>6.1872319854626252E-3</v>
      </c>
      <c r="E90" s="215">
        <f t="shared" si="37"/>
        <v>4.4211054550027003E-3</v>
      </c>
      <c r="F90" s="52">
        <f t="shared" si="47"/>
        <v>-0.30090732731379471</v>
      </c>
      <c r="H90" s="19">
        <v>875.32200000000023</v>
      </c>
      <c r="I90" s="140">
        <v>739.47300000000018</v>
      </c>
      <c r="J90" s="214">
        <f t="shared" si="39"/>
        <v>5.32435861126602E-3</v>
      </c>
      <c r="K90" s="215">
        <f t="shared" si="40"/>
        <v>4.5634686041922017E-3</v>
      </c>
      <c r="L90" s="59">
        <f t="shared" si="48"/>
        <v>-0.15519888680965405</v>
      </c>
      <c r="N90" s="40">
        <f t="shared" si="34"/>
        <v>2.4052197424751185</v>
      </c>
      <c r="O90" s="143">
        <f t="shared" si="35"/>
        <v>2.906527840011321</v>
      </c>
      <c r="P90" s="52">
        <f t="shared" si="49"/>
        <v>0.20842507180667236</v>
      </c>
    </row>
    <row r="91" spans="1:16" ht="20.100000000000001" customHeight="1" x14ac:dyDescent="0.25">
      <c r="A91" s="38" t="s">
        <v>204</v>
      </c>
      <c r="B91" s="19">
        <v>2439.5000000000009</v>
      </c>
      <c r="C91" s="140">
        <v>3439.1600000000003</v>
      </c>
      <c r="D91" s="247">
        <f t="shared" si="36"/>
        <v>4.1474784512609917E-3</v>
      </c>
      <c r="E91" s="215">
        <f t="shared" si="37"/>
        <v>5.9763417040567439E-3</v>
      </c>
      <c r="F91" s="52">
        <f t="shared" si="47"/>
        <v>0.40978069276491047</v>
      </c>
      <c r="H91" s="19">
        <v>536.14699999999993</v>
      </c>
      <c r="I91" s="140">
        <v>695.12099999999987</v>
      </c>
      <c r="J91" s="214">
        <f t="shared" si="39"/>
        <v>3.2612443150685597E-3</v>
      </c>
      <c r="K91" s="215">
        <f t="shared" si="40"/>
        <v>4.2897615729238061E-3</v>
      </c>
      <c r="L91" s="59">
        <f t="shared" si="48"/>
        <v>0.29651196406955549</v>
      </c>
      <c r="N91" s="40">
        <f t="shared" si="34"/>
        <v>2.1977741340438604</v>
      </c>
      <c r="O91" s="143">
        <f t="shared" si="35"/>
        <v>2.0211941287988919</v>
      </c>
      <c r="P91" s="52">
        <f t="shared" si="49"/>
        <v>-8.0344928311657196E-2</v>
      </c>
    </row>
    <row r="92" spans="1:16" ht="20.100000000000001" customHeight="1" x14ac:dyDescent="0.25">
      <c r="A92" s="38" t="s">
        <v>205</v>
      </c>
      <c r="B92" s="19">
        <v>381.16999999999996</v>
      </c>
      <c r="C92" s="140">
        <v>653.38</v>
      </c>
      <c r="D92" s="247">
        <f t="shared" si="36"/>
        <v>6.4804032025708193E-4</v>
      </c>
      <c r="E92" s="215">
        <f t="shared" si="37"/>
        <v>1.1353999646996928E-3</v>
      </c>
      <c r="F92" s="52">
        <f t="shared" si="47"/>
        <v>0.71414329564236445</v>
      </c>
      <c r="H92" s="19">
        <v>341.91600000000005</v>
      </c>
      <c r="I92" s="140">
        <v>427.18600000000015</v>
      </c>
      <c r="J92" s="214">
        <f t="shared" si="39"/>
        <v>2.0797870942688887E-3</v>
      </c>
      <c r="K92" s="215">
        <f t="shared" si="40"/>
        <v>2.6362692067870633E-3</v>
      </c>
      <c r="L92" s="59">
        <f t="shared" si="48"/>
        <v>0.24938873875454814</v>
      </c>
      <c r="N92" s="40">
        <f t="shared" si="34"/>
        <v>8.9701707899362511</v>
      </c>
      <c r="O92" s="143">
        <f t="shared" si="35"/>
        <v>6.5380942177599586</v>
      </c>
      <c r="P92" s="52">
        <f t="shared" si="49"/>
        <v>-0.27112934961114343</v>
      </c>
    </row>
    <row r="93" spans="1:16" ht="20.100000000000001" customHeight="1" x14ac:dyDescent="0.25">
      <c r="A93" s="38" t="s">
        <v>206</v>
      </c>
      <c r="B93" s="19">
        <v>573.82999999999993</v>
      </c>
      <c r="C93" s="140">
        <v>502.49000000000012</v>
      </c>
      <c r="D93" s="247">
        <f t="shared" si="36"/>
        <v>9.75588259761055E-4</v>
      </c>
      <c r="E93" s="215">
        <f t="shared" si="37"/>
        <v>8.7319343760437838E-4</v>
      </c>
      <c r="F93" s="52">
        <f t="shared" si="47"/>
        <v>-0.12432253454855935</v>
      </c>
      <c r="H93" s="19">
        <v>488.58100000000002</v>
      </c>
      <c r="I93" s="140">
        <v>388.58599999999996</v>
      </c>
      <c r="J93" s="214">
        <f t="shared" si="39"/>
        <v>2.971912570061032E-3</v>
      </c>
      <c r="K93" s="215">
        <f t="shared" si="40"/>
        <v>2.3980591732607275E-3</v>
      </c>
      <c r="L93" s="59">
        <f t="shared" si="48"/>
        <v>-0.20466411915322139</v>
      </c>
      <c r="N93" s="40">
        <f t="shared" ref="N93:N94" si="50">(H93/B93)*10</f>
        <v>8.5143857937019689</v>
      </c>
      <c r="O93" s="143">
        <f t="shared" ref="O93:O94" si="51">(I93/C93)*10</f>
        <v>7.7332086210670834</v>
      </c>
      <c r="P93" s="52">
        <f t="shared" ref="P93:P94" si="52">(O93-N93)/N93</f>
        <v>-9.1747918353983535E-2</v>
      </c>
    </row>
    <row r="94" spans="1:16" ht="20.100000000000001" customHeight="1" x14ac:dyDescent="0.25">
      <c r="A94" s="38" t="s">
        <v>207</v>
      </c>
      <c r="B94" s="19">
        <v>186.23999999999998</v>
      </c>
      <c r="C94" s="140">
        <v>113.22000000000003</v>
      </c>
      <c r="D94" s="247">
        <f t="shared" si="36"/>
        <v>3.1663307512311815E-4</v>
      </c>
      <c r="E94" s="215">
        <f t="shared" si="37"/>
        <v>1.9674612630215073E-4</v>
      </c>
      <c r="F94" s="52">
        <f t="shared" si="47"/>
        <v>-0.39207474226804101</v>
      </c>
      <c r="H94" s="19">
        <v>228.97799999999998</v>
      </c>
      <c r="I94" s="140">
        <v>346.63299999999998</v>
      </c>
      <c r="J94" s="214">
        <f t="shared" si="39"/>
        <v>1.392814285589155E-3</v>
      </c>
      <c r="K94" s="215">
        <f t="shared" si="40"/>
        <v>2.1391569572884405E-3</v>
      </c>
      <c r="L94" s="59">
        <f t="shared" si="48"/>
        <v>0.5138266558359319</v>
      </c>
      <c r="N94" s="40">
        <f t="shared" si="50"/>
        <v>12.294780927835053</v>
      </c>
      <c r="O94" s="143">
        <f t="shared" si="51"/>
        <v>30.615880586468812</v>
      </c>
      <c r="P94" s="52">
        <f t="shared" si="52"/>
        <v>1.4901525912637681</v>
      </c>
    </row>
    <row r="95" spans="1:16" ht="20.100000000000001" customHeight="1" thickBot="1" x14ac:dyDescent="0.3">
      <c r="A95" s="8" t="s">
        <v>17</v>
      </c>
      <c r="B95" s="19">
        <f>B96-SUM(B68:B94)</f>
        <v>20825.939999999828</v>
      </c>
      <c r="C95" s="140">
        <f>C96-SUM(C68:C94)</f>
        <v>20985.84999999986</v>
      </c>
      <c r="D95" s="247">
        <f t="shared" si="36"/>
        <v>3.5406901978788111E-2</v>
      </c>
      <c r="E95" s="215">
        <f t="shared" si="37"/>
        <v>3.6467803344444105E-2</v>
      </c>
      <c r="F95" s="52">
        <f t="shared" si="38"/>
        <v>7.6784049123369185E-3</v>
      </c>
      <c r="H95" s="19">
        <f>H96-SUM(H68:H94)</f>
        <v>6247.0369999999239</v>
      </c>
      <c r="I95" s="140">
        <f>I96-SUM(I68:I94)</f>
        <v>6029.1220000000612</v>
      </c>
      <c r="J95" s="214">
        <f t="shared" si="39"/>
        <v>3.7999119462148817E-2</v>
      </c>
      <c r="K95" s="215">
        <f t="shared" si="40"/>
        <v>3.7207185330424192E-2</v>
      </c>
      <c r="L95" s="59">
        <f t="shared" si="41"/>
        <v>-3.4882937302895003E-2</v>
      </c>
      <c r="N95" s="40">
        <f t="shared" si="34"/>
        <v>2.9996422730498482</v>
      </c>
      <c r="O95" s="143">
        <f t="shared" si="35"/>
        <v>2.8729462947653306</v>
      </c>
      <c r="P95" s="52">
        <f t="shared" si="42"/>
        <v>-4.223702920271926E-2</v>
      </c>
    </row>
    <row r="96" spans="1:16" s="1" customFormat="1" ht="26.25" customHeight="1" thickBot="1" x14ac:dyDescent="0.3">
      <c r="A96" s="12" t="s">
        <v>18</v>
      </c>
      <c r="B96" s="17">
        <v>588188.71000000008</v>
      </c>
      <c r="C96" s="145">
        <v>575462.40999999992</v>
      </c>
      <c r="D96" s="243">
        <f>SUM(D68:D95)</f>
        <v>0.99999999999999956</v>
      </c>
      <c r="E96" s="244">
        <f>SUM(E68:E95)</f>
        <v>0.99999999999999989</v>
      </c>
      <c r="F96" s="57">
        <f t="shared" si="38"/>
        <v>-2.1636423453282809E-2</v>
      </c>
      <c r="H96" s="17">
        <v>164399.51999999999</v>
      </c>
      <c r="I96" s="145">
        <v>162041.87300000005</v>
      </c>
      <c r="J96" s="255">
        <f t="shared" si="39"/>
        <v>1</v>
      </c>
      <c r="K96" s="244">
        <f t="shared" si="40"/>
        <v>1</v>
      </c>
      <c r="L96" s="60">
        <f t="shared" si="41"/>
        <v>-1.4340960362900933E-2</v>
      </c>
      <c r="N96" s="37">
        <f t="shared" si="34"/>
        <v>2.7950131854791973</v>
      </c>
      <c r="O96" s="150">
        <f t="shared" si="35"/>
        <v>2.8158550442938592</v>
      </c>
      <c r="P96" s="57">
        <f t="shared" si="42"/>
        <v>7.4568016075704704E-3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82" zoomScaleNormal="100" workbookViewId="0">
      <selection activeCell="H96" sqref="H96:I96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158</v>
      </c>
    </row>
    <row r="3" spans="1:17" ht="8.25" customHeight="1" thickBot="1" x14ac:dyDescent="0.3"/>
    <row r="4" spans="1:17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7" x14ac:dyDescent="0.25">
      <c r="A5" s="376"/>
      <c r="B5" s="370" t="s">
        <v>76</v>
      </c>
      <c r="C5" s="364"/>
      <c r="D5" s="370" t="str">
        <f>B5</f>
        <v>abril</v>
      </c>
      <c r="E5" s="364"/>
      <c r="F5" s="131" t="s">
        <v>150</v>
      </c>
      <c r="H5" s="359" t="str">
        <f>B5</f>
        <v>abril</v>
      </c>
      <c r="I5" s="364"/>
      <c r="J5" s="370" t="str">
        <f>B5</f>
        <v>abril</v>
      </c>
      <c r="K5" s="360"/>
      <c r="L5" s="131" t="str">
        <f>F5</f>
        <v>2025 /2024</v>
      </c>
      <c r="N5" s="359" t="str">
        <f>B5</f>
        <v>abril</v>
      </c>
      <c r="O5" s="360"/>
      <c r="P5" s="131" t="str">
        <f>L5</f>
        <v>2025 /2024</v>
      </c>
    </row>
    <row r="6" spans="1:17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159</v>
      </c>
      <c r="B7" s="19">
        <v>28024.58</v>
      </c>
      <c r="C7" s="147">
        <v>27836.17</v>
      </c>
      <c r="D7" s="214">
        <f>B7/$B$33</f>
        <v>8.4878495937174267E-2</v>
      </c>
      <c r="E7" s="246">
        <f>C7/$C$33</f>
        <v>9.9494598690829772E-2</v>
      </c>
      <c r="F7" s="52">
        <f>(C7-B7)/B7</f>
        <v>-6.7230267144058348E-3</v>
      </c>
      <c r="H7" s="19">
        <v>8598.9149999999991</v>
      </c>
      <c r="I7" s="147">
        <v>8406.485999999999</v>
      </c>
      <c r="J7" s="214">
        <f t="shared" ref="J7:J32" si="0">H7/$H$33</f>
        <v>0.10181016690473123</v>
      </c>
      <c r="K7" s="246">
        <f>I7/$I$33</f>
        <v>0.1094228947648857</v>
      </c>
      <c r="L7" s="52">
        <f>(I7-H7)/H7</f>
        <v>-2.2378288423597639E-2</v>
      </c>
      <c r="N7" s="40">
        <f t="shared" ref="N7:O33" si="1">(H7/B7)*10</f>
        <v>3.06834750065835</v>
      </c>
      <c r="O7" s="149">
        <f t="shared" si="1"/>
        <v>3.0199865857982617</v>
      </c>
      <c r="P7" s="52">
        <f>(O7-N7)/N7</f>
        <v>-1.576122484487559E-2</v>
      </c>
      <c r="Q7" s="2"/>
    </row>
    <row r="8" spans="1:17" ht="20.100000000000001" customHeight="1" x14ac:dyDescent="0.25">
      <c r="A8" s="8" t="s">
        <v>161</v>
      </c>
      <c r="B8" s="19">
        <v>21412.75</v>
      </c>
      <c r="C8" s="140">
        <v>22331.74</v>
      </c>
      <c r="D8" s="214">
        <f t="shared" ref="D8:D32" si="2">B8/$B$33</f>
        <v>6.4853140131938755E-2</v>
      </c>
      <c r="E8" s="215">
        <f t="shared" ref="E8:E32" si="3">C8/$C$33</f>
        <v>7.9820158785060991E-2</v>
      </c>
      <c r="F8" s="52">
        <f t="shared" ref="F8:F33" si="4">(C8-B8)/B8</f>
        <v>4.2917887707090478E-2</v>
      </c>
      <c r="H8" s="19">
        <v>6837.9840000000004</v>
      </c>
      <c r="I8" s="140">
        <v>6848.5010000000002</v>
      </c>
      <c r="J8" s="214">
        <f t="shared" si="0"/>
        <v>8.096094592537334E-2</v>
      </c>
      <c r="K8" s="215">
        <f t="shared" ref="K8:K32" si="5">I8/$I$33</f>
        <v>8.9143407152550383E-2</v>
      </c>
      <c r="L8" s="52">
        <f t="shared" ref="L8:L33" si="6">(I8-H8)/H8</f>
        <v>1.5380264124630629E-3</v>
      </c>
      <c r="N8" s="40">
        <f t="shared" si="1"/>
        <v>3.1934170062229281</v>
      </c>
      <c r="O8" s="143">
        <f t="shared" si="1"/>
        <v>3.0667117743624095</v>
      </c>
      <c r="P8" s="52">
        <f t="shared" ref="P8:P33" si="7">(O8-N8)/N8</f>
        <v>-3.9677007923992216E-2</v>
      </c>
      <c r="Q8" s="2"/>
    </row>
    <row r="9" spans="1:17" ht="20.100000000000001" customHeight="1" x14ac:dyDescent="0.25">
      <c r="A9" s="8" t="s">
        <v>160</v>
      </c>
      <c r="B9" s="19">
        <v>23412.960000000003</v>
      </c>
      <c r="C9" s="140">
        <v>17280.870000000003</v>
      </c>
      <c r="D9" s="214">
        <f t="shared" si="2"/>
        <v>7.0911208312032639E-2</v>
      </c>
      <c r="E9" s="215">
        <f t="shared" si="3"/>
        <v>6.1766874741690396E-2</v>
      </c>
      <c r="F9" s="52">
        <f t="shared" si="4"/>
        <v>-0.26191007032002783</v>
      </c>
      <c r="H9" s="19">
        <v>9284.6150000000016</v>
      </c>
      <c r="I9" s="140">
        <v>6758.7289999999994</v>
      </c>
      <c r="J9" s="214">
        <f t="shared" si="0"/>
        <v>0.10992877622306667</v>
      </c>
      <c r="K9" s="215">
        <f t="shared" si="5"/>
        <v>8.7974891305520664E-2</v>
      </c>
      <c r="L9" s="52">
        <f t="shared" si="6"/>
        <v>-0.27205069892504985</v>
      </c>
      <c r="N9" s="40">
        <f t="shared" si="1"/>
        <v>3.9655878624488321</v>
      </c>
      <c r="O9" s="143">
        <f t="shared" si="1"/>
        <v>3.9111045913776321</v>
      </c>
      <c r="P9" s="52">
        <f t="shared" si="7"/>
        <v>-1.3739014986180497E-2</v>
      </c>
      <c r="Q9" s="2"/>
    </row>
    <row r="10" spans="1:17" ht="20.100000000000001" customHeight="1" x14ac:dyDescent="0.25">
      <c r="A10" s="8" t="s">
        <v>162</v>
      </c>
      <c r="B10" s="19">
        <v>19873.849999999999</v>
      </c>
      <c r="C10" s="140">
        <v>18395.55</v>
      </c>
      <c r="D10" s="214">
        <f t="shared" si="2"/>
        <v>6.0192248964338113E-2</v>
      </c>
      <c r="E10" s="215">
        <f t="shared" si="3"/>
        <v>6.5751066506171421E-2</v>
      </c>
      <c r="F10" s="52">
        <f t="shared" si="4"/>
        <v>-7.4384178204021836E-2</v>
      </c>
      <c r="H10" s="19">
        <v>6172.3009999999986</v>
      </c>
      <c r="I10" s="140">
        <v>6578.2470000000003</v>
      </c>
      <c r="J10" s="214">
        <f t="shared" si="0"/>
        <v>7.3079335590157515E-2</v>
      </c>
      <c r="K10" s="215">
        <f t="shared" si="5"/>
        <v>8.5625650148995092E-2</v>
      </c>
      <c r="L10" s="52">
        <f t="shared" si="6"/>
        <v>6.576898955511111E-2</v>
      </c>
      <c r="N10" s="40">
        <f t="shared" si="1"/>
        <v>3.1057399547646773</v>
      </c>
      <c r="O10" s="143">
        <f t="shared" si="1"/>
        <v>3.575999086735651</v>
      </c>
      <c r="P10" s="52">
        <f t="shared" si="7"/>
        <v>0.15141613232927781</v>
      </c>
      <c r="Q10" s="2"/>
    </row>
    <row r="11" spans="1:17" ht="20.100000000000001" customHeight="1" x14ac:dyDescent="0.25">
      <c r="A11" s="8" t="s">
        <v>168</v>
      </c>
      <c r="B11" s="19">
        <v>10461.580000000002</v>
      </c>
      <c r="C11" s="140">
        <v>12015.689999999999</v>
      </c>
      <c r="D11" s="214">
        <f t="shared" si="2"/>
        <v>3.1685155514424253E-2</v>
      </c>
      <c r="E11" s="215">
        <f t="shared" si="3"/>
        <v>4.2947584187889944E-2</v>
      </c>
      <c r="F11" s="52">
        <f t="shared" si="4"/>
        <v>0.14855404250600737</v>
      </c>
      <c r="H11" s="19">
        <v>3707.7059999999988</v>
      </c>
      <c r="I11" s="140">
        <v>4287.3239999999996</v>
      </c>
      <c r="J11" s="214">
        <f t="shared" si="0"/>
        <v>4.3898813593770063E-2</v>
      </c>
      <c r="K11" s="215">
        <f t="shared" si="5"/>
        <v>5.5805886416151633E-2</v>
      </c>
      <c r="L11" s="52">
        <f t="shared" si="6"/>
        <v>0.15632792891345781</v>
      </c>
      <c r="N11" s="40">
        <f t="shared" si="1"/>
        <v>3.5441166630661893</v>
      </c>
      <c r="O11" s="143">
        <f t="shared" si="1"/>
        <v>3.5681047031006958</v>
      </c>
      <c r="P11" s="52">
        <f t="shared" si="7"/>
        <v>6.7684115154813401E-3</v>
      </c>
      <c r="Q11" s="2"/>
    </row>
    <row r="12" spans="1:17" ht="20.100000000000001" customHeight="1" x14ac:dyDescent="0.25">
      <c r="A12" s="8" t="s">
        <v>163</v>
      </c>
      <c r="B12" s="19">
        <v>20413.879999999994</v>
      </c>
      <c r="C12" s="140">
        <v>19097.86</v>
      </c>
      <c r="D12" s="214">
        <f t="shared" si="2"/>
        <v>6.1827846506244247E-2</v>
      </c>
      <c r="E12" s="215">
        <f t="shared" si="3"/>
        <v>6.8261327494179361E-2</v>
      </c>
      <c r="F12" s="52">
        <f t="shared" si="4"/>
        <v>-6.4466921525941842E-2</v>
      </c>
      <c r="H12" s="19">
        <v>4522.2269999999999</v>
      </c>
      <c r="I12" s="140">
        <v>4185.8539999999994</v>
      </c>
      <c r="J12" s="214">
        <f t="shared" si="0"/>
        <v>5.3542648770348582E-2</v>
      </c>
      <c r="K12" s="215">
        <f t="shared" si="5"/>
        <v>5.4485103733376332E-2</v>
      </c>
      <c r="L12" s="52">
        <f t="shared" si="6"/>
        <v>-7.4382157286664405E-2</v>
      </c>
      <c r="N12" s="40">
        <f t="shared" si="1"/>
        <v>2.215270688374773</v>
      </c>
      <c r="O12" s="143">
        <f t="shared" si="1"/>
        <v>2.1917921693844229</v>
      </c>
      <c r="P12" s="52">
        <f t="shared" si="7"/>
        <v>-1.0598487631132377E-2</v>
      </c>
      <c r="Q12" s="2"/>
    </row>
    <row r="13" spans="1:17" ht="20.100000000000001" customHeight="1" x14ac:dyDescent="0.25">
      <c r="A13" s="8" t="s">
        <v>164</v>
      </c>
      <c r="B13" s="19">
        <v>33284.04</v>
      </c>
      <c r="C13" s="140">
        <v>20564.88</v>
      </c>
      <c r="D13" s="214">
        <f t="shared" si="2"/>
        <v>0.1008079069842526</v>
      </c>
      <c r="E13" s="215">
        <f t="shared" si="3"/>
        <v>7.3504885288639632E-2</v>
      </c>
      <c r="F13" s="52">
        <f t="shared" si="4"/>
        <v>-0.38213990849668489</v>
      </c>
      <c r="H13" s="19">
        <v>3904.1060000000002</v>
      </c>
      <c r="I13" s="140">
        <v>3898.9809999999998</v>
      </c>
      <c r="J13" s="214">
        <f t="shared" si="0"/>
        <v>4.6224167057560481E-2</v>
      </c>
      <c r="K13" s="215">
        <f t="shared" si="5"/>
        <v>5.0751025773823788E-2</v>
      </c>
      <c r="L13" s="52">
        <f t="shared" si="6"/>
        <v>-1.3127205050273876E-3</v>
      </c>
      <c r="N13" s="40">
        <f t="shared" si="1"/>
        <v>1.1729663826867172</v>
      </c>
      <c r="O13" s="143">
        <f t="shared" si="1"/>
        <v>1.8959415274973643</v>
      </c>
      <c r="P13" s="52">
        <f t="shared" si="7"/>
        <v>0.61636476158391629</v>
      </c>
      <c r="Q13" s="2"/>
    </row>
    <row r="14" spans="1:17" ht="20.100000000000001" customHeight="1" x14ac:dyDescent="0.25">
      <c r="A14" s="8" t="s">
        <v>165</v>
      </c>
      <c r="B14" s="19">
        <v>12449.959999999997</v>
      </c>
      <c r="C14" s="140">
        <v>11548.59</v>
      </c>
      <c r="D14" s="214">
        <f t="shared" si="2"/>
        <v>3.7707393983352537E-2</v>
      </c>
      <c r="E14" s="215">
        <f t="shared" si="3"/>
        <v>4.1278032412322883E-2</v>
      </c>
      <c r="F14" s="52">
        <f t="shared" si="4"/>
        <v>-7.2399429395756887E-2</v>
      </c>
      <c r="H14" s="19">
        <v>4870.2320000000009</v>
      </c>
      <c r="I14" s="140">
        <v>3894.2630000000004</v>
      </c>
      <c r="J14" s="214">
        <f t="shared" si="0"/>
        <v>5.7662988037998179E-2</v>
      </c>
      <c r="K14" s="215">
        <f t="shared" si="5"/>
        <v>5.0689613999926747E-2</v>
      </c>
      <c r="L14" s="52">
        <f t="shared" si="6"/>
        <v>-0.20039476558816918</v>
      </c>
      <c r="N14" s="40">
        <f t="shared" si="1"/>
        <v>3.9118454999052221</v>
      </c>
      <c r="O14" s="143">
        <f t="shared" si="1"/>
        <v>3.3720679321025337</v>
      </c>
      <c r="P14" s="52">
        <f t="shared" si="7"/>
        <v>-0.13798540044993249</v>
      </c>
      <c r="Q14" s="2"/>
    </row>
    <row r="15" spans="1:17" ht="20.100000000000001" customHeight="1" x14ac:dyDescent="0.25">
      <c r="A15" s="8" t="s">
        <v>166</v>
      </c>
      <c r="B15" s="19">
        <v>12863.710000000003</v>
      </c>
      <c r="C15" s="140">
        <v>10419.309999999998</v>
      </c>
      <c r="D15" s="214">
        <f t="shared" si="2"/>
        <v>3.8960525259325494E-2</v>
      </c>
      <c r="E15" s="215">
        <f t="shared" si="3"/>
        <v>3.7241655985192988E-2</v>
      </c>
      <c r="F15" s="52">
        <f t="shared" si="4"/>
        <v>-0.19002294050472254</v>
      </c>
      <c r="H15" s="19">
        <v>4220.37</v>
      </c>
      <c r="I15" s="140">
        <v>3573.3759999999993</v>
      </c>
      <c r="J15" s="214">
        <f t="shared" si="0"/>
        <v>4.9968696527378224E-2</v>
      </c>
      <c r="K15" s="215">
        <f t="shared" si="5"/>
        <v>4.6512793336403367E-2</v>
      </c>
      <c r="L15" s="52">
        <f t="shared" si="6"/>
        <v>-0.15330267251449531</v>
      </c>
      <c r="N15" s="40">
        <f t="shared" si="1"/>
        <v>3.2808342227864271</v>
      </c>
      <c r="O15" s="143">
        <f t="shared" si="1"/>
        <v>3.429570672146236</v>
      </c>
      <c r="P15" s="52">
        <f t="shared" si="7"/>
        <v>4.533494814422119E-2</v>
      </c>
      <c r="Q15" s="2"/>
    </row>
    <row r="16" spans="1:17" ht="20.100000000000001" customHeight="1" x14ac:dyDescent="0.25">
      <c r="A16" s="8" t="s">
        <v>167</v>
      </c>
      <c r="B16" s="19">
        <v>16390.41</v>
      </c>
      <c r="C16" s="140">
        <v>14466.41</v>
      </c>
      <c r="D16" s="214">
        <f t="shared" si="2"/>
        <v>4.9641898240531002E-2</v>
      </c>
      <c r="E16" s="215">
        <f t="shared" si="3"/>
        <v>5.1707172985615724E-2</v>
      </c>
      <c r="F16" s="52">
        <f t="shared" si="4"/>
        <v>-0.11738571518345178</v>
      </c>
      <c r="H16" s="19">
        <v>3914.9110000000001</v>
      </c>
      <c r="I16" s="140">
        <v>3410.2799999999997</v>
      </c>
      <c r="J16" s="214">
        <f t="shared" si="0"/>
        <v>4.6352097017724705E-2</v>
      </c>
      <c r="K16" s="215">
        <f t="shared" si="5"/>
        <v>4.438985677949079E-2</v>
      </c>
      <c r="L16" s="52">
        <f t="shared" si="6"/>
        <v>-0.12889973743975286</v>
      </c>
      <c r="N16" s="40">
        <f t="shared" si="1"/>
        <v>2.3885375655642536</v>
      </c>
      <c r="O16" s="143">
        <f t="shared" si="1"/>
        <v>2.3573782299824213</v>
      </c>
      <c r="P16" s="52">
        <f t="shared" si="7"/>
        <v>-1.3045361325297544E-2</v>
      </c>
      <c r="Q16" s="2"/>
    </row>
    <row r="17" spans="1:17" ht="20.100000000000001" customHeight="1" x14ac:dyDescent="0.25">
      <c r="A17" s="8" t="s">
        <v>170</v>
      </c>
      <c r="B17" s="19">
        <v>31442.37</v>
      </c>
      <c r="C17" s="140">
        <v>27868.820000000003</v>
      </c>
      <c r="D17" s="214">
        <f t="shared" si="2"/>
        <v>9.5230011450666868E-2</v>
      </c>
      <c r="E17" s="215">
        <f t="shared" si="3"/>
        <v>9.9611299323397268E-2</v>
      </c>
      <c r="F17" s="52">
        <f t="shared" si="4"/>
        <v>-0.11365396437991143</v>
      </c>
      <c r="H17" s="19">
        <v>2763.4989999999998</v>
      </c>
      <c r="I17" s="140">
        <v>3223.6770000000006</v>
      </c>
      <c r="J17" s="214">
        <f t="shared" si="0"/>
        <v>3.2719511058204184E-2</v>
      </c>
      <c r="K17" s="215">
        <f t="shared" si="5"/>
        <v>4.1960941721306926E-2</v>
      </c>
      <c r="L17" s="52">
        <f t="shared" si="6"/>
        <v>0.16652005301974085</v>
      </c>
      <c r="N17" s="40">
        <f t="shared" si="1"/>
        <v>0.87890925525016084</v>
      </c>
      <c r="O17" s="143">
        <f t="shared" si="1"/>
        <v>1.1567325060766835</v>
      </c>
      <c r="P17" s="52">
        <f t="shared" si="7"/>
        <v>0.31610004009736686</v>
      </c>
      <c r="Q17" s="2"/>
    </row>
    <row r="18" spans="1:17" ht="20.100000000000001" customHeight="1" x14ac:dyDescent="0.25">
      <c r="A18" s="8" t="s">
        <v>169</v>
      </c>
      <c r="B18" s="19">
        <v>7748.4999999999982</v>
      </c>
      <c r="C18" s="140">
        <v>6777.2200000000021</v>
      </c>
      <c r="D18" s="214">
        <f t="shared" si="2"/>
        <v>2.346800650604557E-2</v>
      </c>
      <c r="E18" s="215">
        <f t="shared" si="3"/>
        <v>2.4223762972401218E-2</v>
      </c>
      <c r="F18" s="52">
        <f t="shared" si="4"/>
        <v>-0.12535071304123332</v>
      </c>
      <c r="H18" s="19">
        <v>2823.8520000000008</v>
      </c>
      <c r="I18" s="140">
        <v>2715.3119999999994</v>
      </c>
      <c r="J18" s="214">
        <f t="shared" si="0"/>
        <v>3.3434083652909605E-2</v>
      </c>
      <c r="K18" s="215">
        <f t="shared" si="5"/>
        <v>3.5343816575657334E-2</v>
      </c>
      <c r="L18" s="52">
        <f t="shared" si="6"/>
        <v>-3.8436858588906678E-2</v>
      </c>
      <c r="N18" s="40">
        <f t="shared" si="1"/>
        <v>3.6443853649093394</v>
      </c>
      <c r="O18" s="143">
        <f t="shared" si="1"/>
        <v>4.0065277503164989</v>
      </c>
      <c r="P18" s="52">
        <f t="shared" si="7"/>
        <v>9.9369948330414404E-2</v>
      </c>
      <c r="Q18" s="2"/>
    </row>
    <row r="19" spans="1:17" ht="20.100000000000001" customHeight="1" x14ac:dyDescent="0.25">
      <c r="A19" s="8" t="s">
        <v>171</v>
      </c>
      <c r="B19" s="19">
        <v>19272.490000000002</v>
      </c>
      <c r="C19" s="140">
        <v>11411.470000000001</v>
      </c>
      <c r="D19" s="214">
        <f t="shared" si="2"/>
        <v>5.8370900265560861E-2</v>
      </c>
      <c r="E19" s="215">
        <f t="shared" si="3"/>
        <v>4.0787925498459145E-2</v>
      </c>
      <c r="F19" s="52">
        <f t="shared" si="4"/>
        <v>-0.40788813484920733</v>
      </c>
      <c r="H19" s="19">
        <v>4114.8339999999989</v>
      </c>
      <c r="I19" s="140">
        <v>2408.1690000000003</v>
      </c>
      <c r="J19" s="214">
        <f t="shared" si="0"/>
        <v>4.8719162397263226E-2</v>
      </c>
      <c r="K19" s="215">
        <f t="shared" si="5"/>
        <v>3.1345894475177868E-2</v>
      </c>
      <c r="L19" s="52">
        <f t="shared" si="6"/>
        <v>-0.41475913730663233</v>
      </c>
      <c r="N19" s="40">
        <f t="shared" si="1"/>
        <v>2.1350816630336809</v>
      </c>
      <c r="O19" s="143">
        <f t="shared" si="1"/>
        <v>2.1103056836673977</v>
      </c>
      <c r="P19" s="52">
        <f t="shared" si="7"/>
        <v>-1.1604230318328735E-2</v>
      </c>
      <c r="Q19" s="2"/>
    </row>
    <row r="20" spans="1:17" ht="20.100000000000001" customHeight="1" x14ac:dyDescent="0.25">
      <c r="A20" s="8" t="s">
        <v>172</v>
      </c>
      <c r="B20" s="19">
        <v>8281.1</v>
      </c>
      <c r="C20" s="140">
        <v>7754.7599999999993</v>
      </c>
      <c r="D20" s="214">
        <f t="shared" si="2"/>
        <v>2.5081100687515522E-2</v>
      </c>
      <c r="E20" s="215">
        <f t="shared" si="3"/>
        <v>2.7717776337179256E-2</v>
      </c>
      <c r="F20" s="52">
        <f t="shared" si="4"/>
        <v>-6.3559188996631003E-2</v>
      </c>
      <c r="H20" s="19">
        <v>1988.8130000000001</v>
      </c>
      <c r="I20" s="140">
        <v>1924.1179999999997</v>
      </c>
      <c r="J20" s="214">
        <f t="shared" si="0"/>
        <v>2.3547317710699459E-2</v>
      </c>
      <c r="K20" s="215">
        <f t="shared" si="5"/>
        <v>2.5045252133795541E-2</v>
      </c>
      <c r="L20" s="52">
        <f t="shared" si="6"/>
        <v>-3.2529453498142048E-2</v>
      </c>
      <c r="N20" s="40">
        <f t="shared" si="1"/>
        <v>2.4016290106386835</v>
      </c>
      <c r="O20" s="143">
        <f t="shared" si="1"/>
        <v>2.4812089606899503</v>
      </c>
      <c r="P20" s="52">
        <f t="shared" si="7"/>
        <v>3.3135821435677747E-2</v>
      </c>
      <c r="Q20" s="2"/>
    </row>
    <row r="21" spans="1:17" ht="20.100000000000001" customHeight="1" x14ac:dyDescent="0.25">
      <c r="A21" s="8" t="s">
        <v>173</v>
      </c>
      <c r="B21" s="19">
        <v>5611.74</v>
      </c>
      <c r="C21" s="140">
        <v>4396.08</v>
      </c>
      <c r="D21" s="214">
        <f t="shared" si="2"/>
        <v>1.699636714592969E-2</v>
      </c>
      <c r="E21" s="215">
        <f t="shared" si="3"/>
        <v>1.5712873409408801E-2</v>
      </c>
      <c r="F21" s="52">
        <f t="shared" si="4"/>
        <v>-0.21662799773332334</v>
      </c>
      <c r="H21" s="19">
        <v>1530.2219999999998</v>
      </c>
      <c r="I21" s="140">
        <v>1534.4090000000003</v>
      </c>
      <c r="J21" s="214">
        <f t="shared" si="0"/>
        <v>1.8117652892404638E-2</v>
      </c>
      <c r="K21" s="215">
        <f t="shared" si="5"/>
        <v>1.9972610973633165E-2</v>
      </c>
      <c r="L21" s="52">
        <f t="shared" si="6"/>
        <v>2.7362042893126493E-3</v>
      </c>
      <c r="N21" s="40">
        <f t="shared" si="1"/>
        <v>2.7268226967036959</v>
      </c>
      <c r="O21" s="143">
        <f t="shared" si="1"/>
        <v>3.4904028134155891</v>
      </c>
      <c r="P21" s="52">
        <f t="shared" si="7"/>
        <v>0.28002558348767692</v>
      </c>
      <c r="Q21" s="2"/>
    </row>
    <row r="22" spans="1:17" ht="20.100000000000001" customHeight="1" x14ac:dyDescent="0.25">
      <c r="A22" s="8" t="s">
        <v>177</v>
      </c>
      <c r="B22" s="19">
        <v>4619.7400000000016</v>
      </c>
      <c r="C22" s="140">
        <v>5148.55</v>
      </c>
      <c r="D22" s="214">
        <f t="shared" si="2"/>
        <v>1.3991880799669489E-2</v>
      </c>
      <c r="E22" s="215">
        <f t="shared" si="3"/>
        <v>1.8402420882243201E-2</v>
      </c>
      <c r="F22" s="52">
        <f t="shared" si="4"/>
        <v>0.11446748085390052</v>
      </c>
      <c r="H22" s="19">
        <v>1005.6250000000002</v>
      </c>
      <c r="I22" s="140">
        <v>1152.4269999999997</v>
      </c>
      <c r="J22" s="214">
        <f t="shared" si="0"/>
        <v>1.1906484608066294E-2</v>
      </c>
      <c r="K22" s="215">
        <f t="shared" si="5"/>
        <v>1.5000548189244938E-2</v>
      </c>
      <c r="L22" s="52">
        <f t="shared" si="6"/>
        <v>0.14598085767557431</v>
      </c>
      <c r="N22" s="40">
        <f t="shared" si="1"/>
        <v>2.1767999930732032</v>
      </c>
      <c r="O22" s="143">
        <f t="shared" si="1"/>
        <v>2.2383525458624263</v>
      </c>
      <c r="P22" s="52">
        <f t="shared" si="7"/>
        <v>2.8276623017773585E-2</v>
      </c>
      <c r="Q22" s="2"/>
    </row>
    <row r="23" spans="1:17" ht="20.100000000000001" customHeight="1" x14ac:dyDescent="0.25">
      <c r="A23" s="8" t="s">
        <v>174</v>
      </c>
      <c r="B23" s="19">
        <v>347.10999999999996</v>
      </c>
      <c r="C23" s="140">
        <v>418.68</v>
      </c>
      <c r="D23" s="214">
        <f t="shared" si="2"/>
        <v>1.0512976367443349E-3</v>
      </c>
      <c r="E23" s="215">
        <f t="shared" si="3"/>
        <v>1.4964845587549082E-3</v>
      </c>
      <c r="F23" s="52">
        <f t="shared" si="4"/>
        <v>0.20618824003918082</v>
      </c>
      <c r="H23" s="19">
        <v>895.19699999999978</v>
      </c>
      <c r="I23" s="140">
        <v>1088.0729999999999</v>
      </c>
      <c r="J23" s="214">
        <f t="shared" si="0"/>
        <v>1.0599029759291103E-2</v>
      </c>
      <c r="K23" s="215">
        <f t="shared" si="5"/>
        <v>1.4162885345376592E-2</v>
      </c>
      <c r="L23" s="52">
        <f t="shared" si="6"/>
        <v>0.21545648611422977</v>
      </c>
      <c r="N23" s="40">
        <f t="shared" si="1"/>
        <v>25.790008930886458</v>
      </c>
      <c r="O23" s="143">
        <f t="shared" si="1"/>
        <v>25.988177128116938</v>
      </c>
      <c r="P23" s="52">
        <f t="shared" si="7"/>
        <v>7.6839134783373798E-3</v>
      </c>
      <c r="Q23" s="2"/>
    </row>
    <row r="24" spans="1:17" ht="20.100000000000001" customHeight="1" x14ac:dyDescent="0.25">
      <c r="A24" s="8" t="s">
        <v>176</v>
      </c>
      <c r="B24" s="19">
        <v>4129.8899999999994</v>
      </c>
      <c r="C24" s="140">
        <v>3007.2500000000005</v>
      </c>
      <c r="D24" s="214">
        <f t="shared" si="2"/>
        <v>1.2508264230399762E-2</v>
      </c>
      <c r="E24" s="215">
        <f t="shared" si="3"/>
        <v>1.0748789503476876E-2</v>
      </c>
      <c r="F24" s="52">
        <f t="shared" si="4"/>
        <v>-0.27183290596117549</v>
      </c>
      <c r="H24" s="19">
        <v>1272.0230000000001</v>
      </c>
      <c r="I24" s="140">
        <v>1036.8720000000001</v>
      </c>
      <c r="J24" s="214">
        <f t="shared" si="0"/>
        <v>1.5060606359832251E-2</v>
      </c>
      <c r="K24" s="215">
        <f t="shared" si="5"/>
        <v>1.3496428322209373E-2</v>
      </c>
      <c r="L24" s="52">
        <f t="shared" si="6"/>
        <v>-0.1848637957018073</v>
      </c>
      <c r="N24" s="40">
        <f t="shared" si="1"/>
        <v>3.0800408727593238</v>
      </c>
      <c r="O24" s="143">
        <f t="shared" si="1"/>
        <v>3.4479075567378832</v>
      </c>
      <c r="P24" s="52">
        <f t="shared" si="7"/>
        <v>0.11943565010194093</v>
      </c>
      <c r="Q24" s="2"/>
    </row>
    <row r="25" spans="1:17" ht="20.100000000000001" customHeight="1" x14ac:dyDescent="0.25">
      <c r="A25" s="8" t="s">
        <v>181</v>
      </c>
      <c r="B25" s="19">
        <v>1946.36</v>
      </c>
      <c r="C25" s="140">
        <v>1588.17</v>
      </c>
      <c r="D25" s="214">
        <f t="shared" si="2"/>
        <v>5.894971819462717E-3</v>
      </c>
      <c r="E25" s="215">
        <f t="shared" si="3"/>
        <v>5.6765832656868794E-3</v>
      </c>
      <c r="F25" s="52">
        <f t="shared" si="4"/>
        <v>-0.18403070346698444</v>
      </c>
      <c r="H25" s="19">
        <v>622.52300000000014</v>
      </c>
      <c r="I25" s="140">
        <v>728.005</v>
      </c>
      <c r="J25" s="214">
        <f t="shared" si="0"/>
        <v>7.3706008876740859E-3</v>
      </c>
      <c r="K25" s="215">
        <f t="shared" si="5"/>
        <v>9.4760658024423787E-3</v>
      </c>
      <c r="L25" s="52">
        <f t="shared" si="6"/>
        <v>0.16944273544913174</v>
      </c>
      <c r="N25" s="40">
        <f t="shared" si="1"/>
        <v>3.1983959801886606</v>
      </c>
      <c r="O25" s="143">
        <f t="shared" si="1"/>
        <v>4.583923635379084</v>
      </c>
      <c r="P25" s="52">
        <f t="shared" si="7"/>
        <v>0.43319453368894512</v>
      </c>
      <c r="Q25" s="2"/>
    </row>
    <row r="26" spans="1:17" ht="20.100000000000001" customHeight="1" x14ac:dyDescent="0.25">
      <c r="A26" s="8" t="s">
        <v>175</v>
      </c>
      <c r="B26" s="19">
        <v>4773.0899999999992</v>
      </c>
      <c r="C26" s="140">
        <v>3430.96</v>
      </c>
      <c r="D26" s="214">
        <f t="shared" si="2"/>
        <v>1.4456334409749121E-2</v>
      </c>
      <c r="E26" s="215">
        <f t="shared" si="3"/>
        <v>1.2263252750801902E-2</v>
      </c>
      <c r="F26" s="52">
        <f t="shared" si="4"/>
        <v>-0.28118682027784925</v>
      </c>
      <c r="H26" s="19">
        <v>1011.9079999999998</v>
      </c>
      <c r="I26" s="140">
        <v>709.47399999999993</v>
      </c>
      <c r="J26" s="214">
        <f t="shared" si="0"/>
        <v>1.1980874607114124E-2</v>
      </c>
      <c r="K26" s="215">
        <f t="shared" si="5"/>
        <v>9.2348573280705542E-3</v>
      </c>
      <c r="L26" s="52">
        <f t="shared" si="6"/>
        <v>-0.29887499654118743</v>
      </c>
      <c r="N26" s="40">
        <f t="shared" si="1"/>
        <v>2.1200270684189908</v>
      </c>
      <c r="O26" s="143">
        <f t="shared" si="1"/>
        <v>2.067858558537552</v>
      </c>
      <c r="P26" s="52">
        <f t="shared" si="7"/>
        <v>-2.4607473488696293E-2</v>
      </c>
      <c r="Q26" s="2"/>
    </row>
    <row r="27" spans="1:17" ht="20.100000000000001" customHeight="1" x14ac:dyDescent="0.25">
      <c r="A27" s="8" t="s">
        <v>184</v>
      </c>
      <c r="B27" s="19">
        <v>927.29000000000008</v>
      </c>
      <c r="C27" s="140">
        <v>2795.4</v>
      </c>
      <c r="D27" s="214">
        <f t="shared" si="2"/>
        <v>2.8084981290560761E-3</v>
      </c>
      <c r="E27" s="215">
        <f t="shared" si="3"/>
        <v>9.9915757512741721E-3</v>
      </c>
      <c r="F27" s="52">
        <f t="shared" si="4"/>
        <v>2.0145909046792267</v>
      </c>
      <c r="H27" s="19">
        <v>230.76599999999999</v>
      </c>
      <c r="I27" s="140">
        <v>677.0440000000001</v>
      </c>
      <c r="J27" s="214">
        <f t="shared" si="0"/>
        <v>2.732242960412704E-3</v>
      </c>
      <c r="K27" s="215">
        <f t="shared" si="5"/>
        <v>8.8127327355564857E-3</v>
      </c>
      <c r="L27" s="52">
        <f t="shared" si="6"/>
        <v>1.9338984079110448</v>
      </c>
      <c r="N27" s="40">
        <f t="shared" si="1"/>
        <v>2.4886065847793031</v>
      </c>
      <c r="O27" s="143">
        <f t="shared" si="1"/>
        <v>2.4219932746655224</v>
      </c>
      <c r="P27" s="52">
        <f t="shared" si="7"/>
        <v>-2.6767312487718162E-2</v>
      </c>
      <c r="Q27" s="2"/>
    </row>
    <row r="28" spans="1:17" ht="20.100000000000001" customHeight="1" x14ac:dyDescent="0.25">
      <c r="A28" s="8" t="s">
        <v>182</v>
      </c>
      <c r="B28" s="19">
        <v>1793.7000000000003</v>
      </c>
      <c r="C28" s="140">
        <v>1757.8200000000002</v>
      </c>
      <c r="D28" s="214">
        <f t="shared" si="2"/>
        <v>5.4326080234747319E-3</v>
      </c>
      <c r="E28" s="215">
        <f t="shared" si="3"/>
        <v>6.2829618970826244E-3</v>
      </c>
      <c r="F28" s="52">
        <f t="shared" si="4"/>
        <v>-2.0003345040976811E-2</v>
      </c>
      <c r="H28" s="19">
        <v>554.02900000000011</v>
      </c>
      <c r="I28" s="140">
        <v>540.9129999999999</v>
      </c>
      <c r="J28" s="214">
        <f t="shared" si="0"/>
        <v>6.5596397871198111E-3</v>
      </c>
      <c r="K28" s="215">
        <f t="shared" si="5"/>
        <v>7.040785683335298E-3</v>
      </c>
      <c r="L28" s="52">
        <f t="shared" si="6"/>
        <v>-2.3673851007799611E-2</v>
      </c>
      <c r="N28" s="40">
        <f t="shared" si="1"/>
        <v>3.0887495121815247</v>
      </c>
      <c r="O28" s="143">
        <f t="shared" si="1"/>
        <v>3.0771808262506961</v>
      </c>
      <c r="P28" s="52">
        <f t="shared" si="7"/>
        <v>-3.745427036152848E-3</v>
      </c>
      <c r="Q28" s="2"/>
    </row>
    <row r="29" spans="1:17" ht="20.100000000000001" customHeight="1" x14ac:dyDescent="0.25">
      <c r="A29" s="8" t="s">
        <v>179</v>
      </c>
      <c r="B29" s="19">
        <v>3297.03</v>
      </c>
      <c r="C29" s="140">
        <v>1431.59</v>
      </c>
      <c r="D29" s="214">
        <f t="shared" si="2"/>
        <v>9.9857677602926305E-3</v>
      </c>
      <c r="E29" s="215">
        <f t="shared" si="3"/>
        <v>5.1169206302377444E-3</v>
      </c>
      <c r="F29" s="52">
        <f t="shared" si="4"/>
        <v>-0.56579406314167602</v>
      </c>
      <c r="H29" s="19">
        <v>1030.886</v>
      </c>
      <c r="I29" s="140">
        <v>508.84300000000007</v>
      </c>
      <c r="J29" s="214">
        <f t="shared" si="0"/>
        <v>1.2205571949455339E-2</v>
      </c>
      <c r="K29" s="215">
        <f t="shared" si="5"/>
        <v>6.6233470252432172E-3</v>
      </c>
      <c r="L29" s="52">
        <f t="shared" si="6"/>
        <v>-0.50640225980370279</v>
      </c>
      <c r="N29" s="40">
        <f t="shared" si="1"/>
        <v>3.1267110096056143</v>
      </c>
      <c r="O29" s="143">
        <f t="shared" si="1"/>
        <v>3.5543905727198437</v>
      </c>
      <c r="P29" s="52">
        <f t="shared" si="7"/>
        <v>0.13678256858416041</v>
      </c>
      <c r="Q29" s="2"/>
    </row>
    <row r="30" spans="1:17" ht="20.100000000000001" customHeight="1" x14ac:dyDescent="0.25">
      <c r="A30" s="8" t="s">
        <v>178</v>
      </c>
      <c r="B30" s="19">
        <v>2028.2999999999997</v>
      </c>
      <c r="C30" s="140">
        <v>1433.43</v>
      </c>
      <c r="D30" s="214">
        <f t="shared" si="2"/>
        <v>6.1431448146366694E-3</v>
      </c>
      <c r="E30" s="215">
        <f t="shared" si="3"/>
        <v>5.1234973274482858E-3</v>
      </c>
      <c r="F30" s="52">
        <f t="shared" si="4"/>
        <v>-0.29328501700931803</v>
      </c>
      <c r="H30" s="19">
        <v>557.12100000000009</v>
      </c>
      <c r="I30" s="140">
        <v>482.94100000000003</v>
      </c>
      <c r="J30" s="214">
        <f t="shared" si="0"/>
        <v>6.5962487123236799E-3</v>
      </c>
      <c r="K30" s="215">
        <f t="shared" si="5"/>
        <v>6.2861940435811918E-3</v>
      </c>
      <c r="L30" s="52">
        <f t="shared" si="6"/>
        <v>-0.13314881327395672</v>
      </c>
      <c r="N30" s="40">
        <f t="shared" si="1"/>
        <v>2.7467386481289759</v>
      </c>
      <c r="O30" s="143">
        <f t="shared" si="1"/>
        <v>3.3691285936529862</v>
      </c>
      <c r="P30" s="52">
        <f t="shared" si="7"/>
        <v>0.22659234286741115</v>
      </c>
      <c r="Q30" s="2"/>
    </row>
    <row r="31" spans="1:17" ht="20.100000000000001" customHeight="1" x14ac:dyDescent="0.25">
      <c r="A31" s="8" t="s">
        <v>180</v>
      </c>
      <c r="B31" s="19">
        <v>7275.920000000001</v>
      </c>
      <c r="C31" s="140">
        <v>4351.7299999999987</v>
      </c>
      <c r="D31" s="214">
        <f t="shared" si="2"/>
        <v>2.2036695863388675E-2</v>
      </c>
      <c r="E31" s="215">
        <f t="shared" si="3"/>
        <v>1.5554353560883001E-2</v>
      </c>
      <c r="F31" s="52">
        <f t="shared" si="4"/>
        <v>-0.40189969103563561</v>
      </c>
      <c r="H31" s="19">
        <v>547.77299999999991</v>
      </c>
      <c r="I31" s="140">
        <v>401.02500000000009</v>
      </c>
      <c r="J31" s="214">
        <f t="shared" si="0"/>
        <v>6.4855694649738173E-3</v>
      </c>
      <c r="K31" s="215">
        <f t="shared" si="5"/>
        <v>5.2199356988268707E-3</v>
      </c>
      <c r="L31" s="52">
        <f t="shared" si="6"/>
        <v>-0.2678992940506375</v>
      </c>
      <c r="N31" s="40">
        <f t="shared" si="1"/>
        <v>0.75285737061430003</v>
      </c>
      <c r="O31" s="143">
        <f t="shared" si="1"/>
        <v>0.92153005816077793</v>
      </c>
      <c r="P31" s="52">
        <f t="shared" si="7"/>
        <v>0.22404335021499233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28090.559999999998</v>
      </c>
      <c r="C32" s="140">
        <f>C33-SUM(C7:C31)</f>
        <v>22246.690000000002</v>
      </c>
      <c r="D32" s="214">
        <f t="shared" si="2"/>
        <v>8.5078330623793455E-2</v>
      </c>
      <c r="E32" s="215">
        <f t="shared" si="3"/>
        <v>7.9516165253671625E-2</v>
      </c>
      <c r="F32" s="52">
        <f t="shared" si="4"/>
        <v>-0.20803679243133621</v>
      </c>
      <c r="H32" s="19">
        <f>H33-SUM(H7:H31)</f>
        <v>7477.8400000000111</v>
      </c>
      <c r="I32" s="140">
        <f>I33-SUM(I7:I31)</f>
        <v>5852.3160000000498</v>
      </c>
      <c r="J32" s="214">
        <f t="shared" si="0"/>
        <v>8.853676754414673E-2</v>
      </c>
      <c r="K32" s="215">
        <f t="shared" si="5"/>
        <v>7.6176580535417815E-2</v>
      </c>
      <c r="L32" s="52">
        <f t="shared" si="6"/>
        <v>-0.21737881527285405</v>
      </c>
      <c r="N32" s="40">
        <f t="shared" si="1"/>
        <v>2.6620473212353231</v>
      </c>
      <c r="O32" s="143">
        <f t="shared" si="1"/>
        <v>2.6306457275217343</v>
      </c>
      <c r="P32" s="52">
        <f t="shared" si="7"/>
        <v>-1.1796031371454675E-2</v>
      </c>
      <c r="Q32" s="2"/>
    </row>
    <row r="33" spans="1:17" ht="26.25" customHeight="1" thickBot="1" x14ac:dyDescent="0.3">
      <c r="A33" s="35" t="s">
        <v>18</v>
      </c>
      <c r="B33" s="36">
        <v>330172.90999999997</v>
      </c>
      <c r="C33" s="148">
        <v>279775.69</v>
      </c>
      <c r="D33" s="251">
        <f>SUM(D7:D32)</f>
        <v>1.0000000000000002</v>
      </c>
      <c r="E33" s="252">
        <f>SUM(E7:E32)</f>
        <v>1.0000000000000002</v>
      </c>
      <c r="F33" s="57">
        <f t="shared" si="4"/>
        <v>-0.15263887034220941</v>
      </c>
      <c r="G33" s="56"/>
      <c r="H33" s="36">
        <v>84460.278000000006</v>
      </c>
      <c r="I33" s="148">
        <v>76825.659000000043</v>
      </c>
      <c r="J33" s="251">
        <f>SUM(J7:J32)</f>
        <v>1</v>
      </c>
      <c r="K33" s="252">
        <f>SUM(K7:K32)</f>
        <v>1</v>
      </c>
      <c r="L33" s="57">
        <f t="shared" si="6"/>
        <v>-9.0393012914307028E-2</v>
      </c>
      <c r="M33" s="56"/>
      <c r="N33" s="37">
        <f t="shared" si="1"/>
        <v>2.5580620166566668</v>
      </c>
      <c r="O33" s="150">
        <f t="shared" si="1"/>
        <v>2.7459733545827385</v>
      </c>
      <c r="P33" s="57">
        <f t="shared" si="7"/>
        <v>7.3458476261520786E-2</v>
      </c>
      <c r="Q33" s="2"/>
    </row>
    <row r="35" spans="1:17" ht="15.75" thickBot="1" x14ac:dyDescent="0.3"/>
    <row r="36" spans="1:17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7" x14ac:dyDescent="0.25">
      <c r="A37" s="376"/>
      <c r="B37" s="370" t="str">
        <f>B5</f>
        <v>abril</v>
      </c>
      <c r="C37" s="364"/>
      <c r="D37" s="370" t="str">
        <f>B37</f>
        <v>abril</v>
      </c>
      <c r="E37" s="364"/>
      <c r="F37" s="131" t="str">
        <f>F5</f>
        <v>2025 /2024</v>
      </c>
      <c r="H37" s="359" t="str">
        <f>B37</f>
        <v>abril</v>
      </c>
      <c r="I37" s="364"/>
      <c r="J37" s="370" t="str">
        <f>B37</f>
        <v>abril</v>
      </c>
      <c r="K37" s="360"/>
      <c r="L37" s="131" t="str">
        <f>F37</f>
        <v>2025 /2024</v>
      </c>
      <c r="N37" s="359" t="str">
        <f>B37</f>
        <v>abril</v>
      </c>
      <c r="O37" s="360"/>
      <c r="P37" s="131" t="str">
        <f>F37</f>
        <v>2025 /2024</v>
      </c>
    </row>
    <row r="38" spans="1:17" ht="19.5" customHeight="1" thickBot="1" x14ac:dyDescent="0.3">
      <c r="A38" s="377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159</v>
      </c>
      <c r="B39" s="19">
        <v>28024.58</v>
      </c>
      <c r="C39" s="147">
        <v>27836.17</v>
      </c>
      <c r="D39" s="247">
        <f>B39/$B$62</f>
        <v>0.18252401309529287</v>
      </c>
      <c r="E39" s="246">
        <f>C39/$C$62</f>
        <v>0.19636559387672667</v>
      </c>
      <c r="F39" s="52">
        <f>(C39-B39)/B39</f>
        <v>-6.7230267144058348E-3</v>
      </c>
      <c r="H39" s="39">
        <v>8598.9149999999991</v>
      </c>
      <c r="I39" s="147">
        <v>8406.485999999999</v>
      </c>
      <c r="J39" s="250">
        <f>H39/$H$62</f>
        <v>0.23497490206048718</v>
      </c>
      <c r="K39" s="246">
        <f>I39/$I$62</f>
        <v>0.2393204103228076</v>
      </c>
      <c r="L39" s="52">
        <f>(I39-H39)/H39</f>
        <v>-2.2378288423597639E-2</v>
      </c>
      <c r="N39" s="40">
        <f t="shared" ref="N39:O62" si="8">(H39/B39)*10</f>
        <v>3.06834750065835</v>
      </c>
      <c r="O39" s="149">
        <f t="shared" si="8"/>
        <v>3.0199865857982617</v>
      </c>
      <c r="P39" s="52">
        <f>(O39-N39)/N39</f>
        <v>-1.576122484487559E-2</v>
      </c>
    </row>
    <row r="40" spans="1:17" ht="20.100000000000001" customHeight="1" x14ac:dyDescent="0.25">
      <c r="A40" s="38" t="s">
        <v>168</v>
      </c>
      <c r="B40" s="19">
        <v>10461.580000000002</v>
      </c>
      <c r="C40" s="140">
        <v>12015.689999999999</v>
      </c>
      <c r="D40" s="247">
        <f t="shared" ref="D40:D61" si="9">B40/$B$62</f>
        <v>6.8136242003179137E-2</v>
      </c>
      <c r="E40" s="215">
        <f t="shared" ref="E40:E61" si="10">C40/$C$62</f>
        <v>8.4762670392106595E-2</v>
      </c>
      <c r="F40" s="52">
        <f t="shared" ref="F40:F62" si="11">(C40-B40)/B40</f>
        <v>0.14855404250600737</v>
      </c>
      <c r="H40" s="19">
        <v>3707.7059999999988</v>
      </c>
      <c r="I40" s="140">
        <v>4287.3239999999996</v>
      </c>
      <c r="J40" s="247">
        <f t="shared" ref="J40:J62" si="12">H40/$H$62</f>
        <v>0.10131718411207466</v>
      </c>
      <c r="K40" s="215">
        <f t="shared" ref="K40:K62" si="13">I40/$I$62</f>
        <v>0.12205386874692004</v>
      </c>
      <c r="L40" s="52">
        <f t="shared" ref="L40:L62" si="14">(I40-H40)/H40</f>
        <v>0.15632792891345781</v>
      </c>
      <c r="N40" s="40">
        <f t="shared" si="8"/>
        <v>3.5441166630661893</v>
      </c>
      <c r="O40" s="143">
        <f t="shared" si="8"/>
        <v>3.5681047031006958</v>
      </c>
      <c r="P40" s="52">
        <f t="shared" ref="P40:P62" si="15">(O40-N40)/N40</f>
        <v>6.7684115154813401E-3</v>
      </c>
    </row>
    <row r="41" spans="1:17" ht="20.100000000000001" customHeight="1" x14ac:dyDescent="0.25">
      <c r="A41" s="38" t="s">
        <v>163</v>
      </c>
      <c r="B41" s="19">
        <v>20413.879999999994</v>
      </c>
      <c r="C41" s="140">
        <v>19097.86</v>
      </c>
      <c r="D41" s="247">
        <f t="shared" si="9"/>
        <v>0.13295554475555871</v>
      </c>
      <c r="E41" s="215">
        <f t="shared" si="10"/>
        <v>0.13472265116481844</v>
      </c>
      <c r="F41" s="52">
        <f t="shared" si="11"/>
        <v>-6.4466921525941842E-2</v>
      </c>
      <c r="H41" s="19">
        <v>4522.2269999999999</v>
      </c>
      <c r="I41" s="140">
        <v>4185.8539999999994</v>
      </c>
      <c r="J41" s="247">
        <f t="shared" si="12"/>
        <v>0.12357487501856813</v>
      </c>
      <c r="K41" s="215">
        <f t="shared" si="13"/>
        <v>0.11916516566272345</v>
      </c>
      <c r="L41" s="52">
        <f t="shared" si="14"/>
        <v>-7.4382157286664405E-2</v>
      </c>
      <c r="N41" s="40">
        <f t="shared" si="8"/>
        <v>2.215270688374773</v>
      </c>
      <c r="O41" s="143">
        <f t="shared" si="8"/>
        <v>2.1917921693844229</v>
      </c>
      <c r="P41" s="52">
        <f t="shared" si="15"/>
        <v>-1.0598487631132377E-2</v>
      </c>
    </row>
    <row r="42" spans="1:17" ht="20.100000000000001" customHeight="1" x14ac:dyDescent="0.25">
      <c r="A42" s="38" t="s">
        <v>166</v>
      </c>
      <c r="B42" s="19">
        <v>12863.710000000003</v>
      </c>
      <c r="C42" s="140">
        <v>10419.309999999998</v>
      </c>
      <c r="D42" s="247">
        <f t="shared" si="9"/>
        <v>8.3781308140712552E-2</v>
      </c>
      <c r="E42" s="215">
        <f t="shared" si="10"/>
        <v>7.3501275352741299E-2</v>
      </c>
      <c r="F42" s="52">
        <f t="shared" si="11"/>
        <v>-0.19002294050472254</v>
      </c>
      <c r="H42" s="19">
        <v>4220.37</v>
      </c>
      <c r="I42" s="140">
        <v>3573.3759999999993</v>
      </c>
      <c r="J42" s="247">
        <f t="shared" si="12"/>
        <v>0.1153262972606449</v>
      </c>
      <c r="K42" s="215">
        <f t="shared" si="13"/>
        <v>0.10172880922631321</v>
      </c>
      <c r="L42" s="52">
        <f t="shared" si="14"/>
        <v>-0.15330267251449531</v>
      </c>
      <c r="N42" s="40">
        <f t="shared" si="8"/>
        <v>3.2808342227864271</v>
      </c>
      <c r="O42" s="143">
        <f t="shared" si="8"/>
        <v>3.429570672146236</v>
      </c>
      <c r="P42" s="52">
        <f t="shared" si="15"/>
        <v>4.533494814422119E-2</v>
      </c>
    </row>
    <row r="43" spans="1:17" ht="20.100000000000001" customHeight="1" x14ac:dyDescent="0.25">
      <c r="A43" s="38" t="s">
        <v>167</v>
      </c>
      <c r="B43" s="19">
        <v>16390.41</v>
      </c>
      <c r="C43" s="140">
        <v>14466.41</v>
      </c>
      <c r="D43" s="247">
        <f t="shared" si="9"/>
        <v>0.10675069562067367</v>
      </c>
      <c r="E43" s="215">
        <f t="shared" si="10"/>
        <v>0.10205086371128706</v>
      </c>
      <c r="F43" s="52">
        <f t="shared" si="11"/>
        <v>-0.11738571518345178</v>
      </c>
      <c r="H43" s="19">
        <v>3914.9110000000001</v>
      </c>
      <c r="I43" s="140">
        <v>3410.2799999999997</v>
      </c>
      <c r="J43" s="247">
        <f t="shared" si="12"/>
        <v>0.10697929085245336</v>
      </c>
      <c r="K43" s="215">
        <f t="shared" si="13"/>
        <v>9.7085703695416178E-2</v>
      </c>
      <c r="L43" s="52">
        <f t="shared" si="14"/>
        <v>-0.12889973743975286</v>
      </c>
      <c r="N43" s="40">
        <f t="shared" si="8"/>
        <v>2.3885375655642536</v>
      </c>
      <c r="O43" s="143">
        <f t="shared" si="8"/>
        <v>2.3573782299824213</v>
      </c>
      <c r="P43" s="52">
        <f t="shared" si="15"/>
        <v>-1.3045361325297544E-2</v>
      </c>
    </row>
    <row r="44" spans="1:17" ht="20.100000000000001" customHeight="1" x14ac:dyDescent="0.25">
      <c r="A44" s="38" t="s">
        <v>170</v>
      </c>
      <c r="B44" s="19">
        <v>31442.37</v>
      </c>
      <c r="C44" s="140">
        <v>27868.820000000003</v>
      </c>
      <c r="D44" s="247">
        <f t="shared" si="9"/>
        <v>0.20478407004233579</v>
      </c>
      <c r="E44" s="215">
        <f t="shared" si="10"/>
        <v>0.19659591782718669</v>
      </c>
      <c r="F44" s="52">
        <f t="shared" si="11"/>
        <v>-0.11365396437991143</v>
      </c>
      <c r="H44" s="19">
        <v>2763.4989999999998</v>
      </c>
      <c r="I44" s="140">
        <v>3223.6770000000006</v>
      </c>
      <c r="J44" s="247">
        <f t="shared" si="12"/>
        <v>7.5515679230374333E-2</v>
      </c>
      <c r="K44" s="215">
        <f t="shared" si="13"/>
        <v>9.1773388118197977E-2</v>
      </c>
      <c r="L44" s="52">
        <f t="shared" si="14"/>
        <v>0.16652005301974085</v>
      </c>
      <c r="N44" s="40">
        <f t="shared" si="8"/>
        <v>0.87890925525016084</v>
      </c>
      <c r="O44" s="143">
        <f t="shared" si="8"/>
        <v>1.1567325060766835</v>
      </c>
      <c r="P44" s="52">
        <f t="shared" si="15"/>
        <v>0.31610004009736686</v>
      </c>
    </row>
    <row r="45" spans="1:17" ht="20.100000000000001" customHeight="1" x14ac:dyDescent="0.25">
      <c r="A45" s="38" t="s">
        <v>172</v>
      </c>
      <c r="B45" s="19">
        <v>8281.1</v>
      </c>
      <c r="C45" s="140">
        <v>7754.7599999999993</v>
      </c>
      <c r="D45" s="247">
        <f t="shared" si="9"/>
        <v>5.3934781711034732E-2</v>
      </c>
      <c r="E45" s="215">
        <f t="shared" si="10"/>
        <v>5.470465415218706E-2</v>
      </c>
      <c r="F45" s="52">
        <f t="shared" si="11"/>
        <v>-6.3559188996631003E-2</v>
      </c>
      <c r="H45" s="19">
        <v>1988.8130000000001</v>
      </c>
      <c r="I45" s="140">
        <v>1924.1179999999997</v>
      </c>
      <c r="J45" s="247">
        <f t="shared" si="12"/>
        <v>5.4346523938383358E-2</v>
      </c>
      <c r="K45" s="215">
        <f t="shared" si="13"/>
        <v>5.4776836512842569E-2</v>
      </c>
      <c r="L45" s="52">
        <f t="shared" si="14"/>
        <v>-3.2529453498142048E-2</v>
      </c>
      <c r="N45" s="40">
        <f t="shared" si="8"/>
        <v>2.4016290106386835</v>
      </c>
      <c r="O45" s="143">
        <f t="shared" si="8"/>
        <v>2.4812089606899503</v>
      </c>
      <c r="P45" s="52">
        <f t="shared" si="15"/>
        <v>3.3135821435677747E-2</v>
      </c>
    </row>
    <row r="46" spans="1:17" ht="20.100000000000001" customHeight="1" x14ac:dyDescent="0.25">
      <c r="A46" s="38" t="s">
        <v>173</v>
      </c>
      <c r="B46" s="19">
        <v>5611.74</v>
      </c>
      <c r="C46" s="140">
        <v>4396.08</v>
      </c>
      <c r="D46" s="247">
        <f t="shared" si="9"/>
        <v>3.6549247312444244E-2</v>
      </c>
      <c r="E46" s="215">
        <f t="shared" si="10"/>
        <v>3.1011409253844931E-2</v>
      </c>
      <c r="F46" s="52">
        <f t="shared" si="11"/>
        <v>-0.21662799773332334</v>
      </c>
      <c r="H46" s="19">
        <v>1530.2219999999998</v>
      </c>
      <c r="I46" s="140">
        <v>1534.4090000000003</v>
      </c>
      <c r="J46" s="247">
        <f t="shared" si="12"/>
        <v>4.1815015566592159E-2</v>
      </c>
      <c r="K46" s="215">
        <f t="shared" si="13"/>
        <v>4.3682388989050719E-2</v>
      </c>
      <c r="L46" s="52">
        <f t="shared" si="14"/>
        <v>2.7362042893126493E-3</v>
      </c>
      <c r="N46" s="40">
        <f t="shared" si="8"/>
        <v>2.7268226967036959</v>
      </c>
      <c r="O46" s="143">
        <f t="shared" si="8"/>
        <v>3.4904028134155891</v>
      </c>
      <c r="P46" s="52">
        <f t="shared" si="15"/>
        <v>0.28002558348767692</v>
      </c>
    </row>
    <row r="47" spans="1:17" ht="20.100000000000001" customHeight="1" x14ac:dyDescent="0.25">
      <c r="A47" s="38" t="s">
        <v>177</v>
      </c>
      <c r="B47" s="19">
        <v>4619.7400000000016</v>
      </c>
      <c r="C47" s="140">
        <v>5148.55</v>
      </c>
      <c r="D47" s="247">
        <f t="shared" si="9"/>
        <v>3.0088354018395585E-2</v>
      </c>
      <c r="E47" s="215">
        <f t="shared" si="10"/>
        <v>3.6319582699560364E-2</v>
      </c>
      <c r="F47" s="52">
        <f t="shared" si="11"/>
        <v>0.11446748085390052</v>
      </c>
      <c r="H47" s="19">
        <v>1005.6250000000002</v>
      </c>
      <c r="I47" s="140">
        <v>1152.4269999999997</v>
      </c>
      <c r="J47" s="247">
        <f t="shared" si="12"/>
        <v>2.7479819940606168E-2</v>
      </c>
      <c r="K47" s="215">
        <f t="shared" si="13"/>
        <v>3.2807917898998722E-2</v>
      </c>
      <c r="L47" s="52">
        <f t="shared" si="14"/>
        <v>0.14598085767557431</v>
      </c>
      <c r="N47" s="40">
        <f t="shared" si="8"/>
        <v>2.1767999930732032</v>
      </c>
      <c r="O47" s="143">
        <f t="shared" si="8"/>
        <v>2.2383525458624263</v>
      </c>
      <c r="P47" s="52">
        <f t="shared" si="15"/>
        <v>2.8276623017773585E-2</v>
      </c>
    </row>
    <row r="48" spans="1:17" ht="20.100000000000001" customHeight="1" x14ac:dyDescent="0.25">
      <c r="A48" s="38" t="s">
        <v>175</v>
      </c>
      <c r="B48" s="19">
        <v>4773.0899999999992</v>
      </c>
      <c r="C48" s="140">
        <v>3430.96</v>
      </c>
      <c r="D48" s="247">
        <f t="shared" si="9"/>
        <v>3.10871221500915E-2</v>
      </c>
      <c r="E48" s="215">
        <f t="shared" si="10"/>
        <v>2.4203132038900978E-2</v>
      </c>
      <c r="F48" s="52">
        <f t="shared" si="11"/>
        <v>-0.28118682027784925</v>
      </c>
      <c r="H48" s="19">
        <v>1011.9079999999998</v>
      </c>
      <c r="I48" s="140">
        <v>709.47399999999993</v>
      </c>
      <c r="J48" s="247">
        <f t="shared" si="12"/>
        <v>2.7651509893309032E-2</v>
      </c>
      <c r="K48" s="215">
        <f t="shared" si="13"/>
        <v>2.0197691258079013E-2</v>
      </c>
      <c r="L48" s="52">
        <f t="shared" si="14"/>
        <v>-0.29887499654118743</v>
      </c>
      <c r="N48" s="40">
        <f t="shared" si="8"/>
        <v>2.1200270684189908</v>
      </c>
      <c r="O48" s="143">
        <f t="shared" si="8"/>
        <v>2.067858558537552</v>
      </c>
      <c r="P48" s="52">
        <f t="shared" si="15"/>
        <v>-2.4607473488696293E-2</v>
      </c>
    </row>
    <row r="49" spans="1:16" ht="20.100000000000001" customHeight="1" x14ac:dyDescent="0.25">
      <c r="A49" s="38" t="s">
        <v>184</v>
      </c>
      <c r="B49" s="19">
        <v>927.29000000000008</v>
      </c>
      <c r="C49" s="140">
        <v>2795.4</v>
      </c>
      <c r="D49" s="247">
        <f t="shared" si="9"/>
        <v>6.0394372405628959E-3</v>
      </c>
      <c r="E49" s="215">
        <f t="shared" si="10"/>
        <v>1.9719680585475723E-2</v>
      </c>
      <c r="F49" s="52">
        <f t="shared" si="11"/>
        <v>2.0145909046792267</v>
      </c>
      <c r="H49" s="19">
        <v>230.76599999999999</v>
      </c>
      <c r="I49" s="140">
        <v>677.0440000000001</v>
      </c>
      <c r="J49" s="247">
        <f t="shared" si="12"/>
        <v>6.3059372314868082E-3</v>
      </c>
      <c r="K49" s="215">
        <f t="shared" si="13"/>
        <v>1.9274456400283659E-2</v>
      </c>
      <c r="L49" s="52">
        <f t="shared" si="14"/>
        <v>1.9338984079110448</v>
      </c>
      <c r="N49" s="40">
        <f t="shared" si="8"/>
        <v>2.4886065847793031</v>
      </c>
      <c r="O49" s="143">
        <f t="shared" si="8"/>
        <v>2.4219932746655224</v>
      </c>
      <c r="P49" s="52">
        <f t="shared" si="15"/>
        <v>-2.6767312487718162E-2</v>
      </c>
    </row>
    <row r="50" spans="1:16" ht="20.100000000000001" customHeight="1" x14ac:dyDescent="0.25">
      <c r="A50" s="38" t="s">
        <v>182</v>
      </c>
      <c r="B50" s="19">
        <v>1793.7000000000003</v>
      </c>
      <c r="C50" s="140">
        <v>1757.8200000000002</v>
      </c>
      <c r="D50" s="247">
        <f t="shared" si="9"/>
        <v>1.1682363207192644E-2</v>
      </c>
      <c r="E50" s="215">
        <f t="shared" si="10"/>
        <v>1.2400246450154161E-2</v>
      </c>
      <c r="F50" s="52">
        <f t="shared" si="11"/>
        <v>-2.0003345040976811E-2</v>
      </c>
      <c r="H50" s="19">
        <v>554.02900000000011</v>
      </c>
      <c r="I50" s="140">
        <v>540.9129999999999</v>
      </c>
      <c r="J50" s="247">
        <f t="shared" si="12"/>
        <v>1.513945771224273E-2</v>
      </c>
      <c r="K50" s="215">
        <f t="shared" si="13"/>
        <v>1.5399005138287366E-2</v>
      </c>
      <c r="L50" s="52">
        <f t="shared" si="14"/>
        <v>-2.3673851007799611E-2</v>
      </c>
      <c r="N50" s="40">
        <f t="shared" si="8"/>
        <v>3.0887495121815247</v>
      </c>
      <c r="O50" s="143">
        <f t="shared" si="8"/>
        <v>3.0771808262506961</v>
      </c>
      <c r="P50" s="52">
        <f t="shared" si="15"/>
        <v>-3.745427036152848E-3</v>
      </c>
    </row>
    <row r="51" spans="1:16" ht="20.100000000000001" customHeight="1" x14ac:dyDescent="0.25">
      <c r="A51" s="38" t="s">
        <v>179</v>
      </c>
      <c r="B51" s="19">
        <v>3297.03</v>
      </c>
      <c r="C51" s="140">
        <v>1431.59</v>
      </c>
      <c r="D51" s="247">
        <f t="shared" si="9"/>
        <v>2.1473547396448883E-2</v>
      </c>
      <c r="E51" s="215">
        <f t="shared" si="10"/>
        <v>1.0098911615282676E-2</v>
      </c>
      <c r="F51" s="52">
        <f t="shared" si="11"/>
        <v>-0.56579406314167602</v>
      </c>
      <c r="H51" s="19">
        <v>1030.886</v>
      </c>
      <c r="I51" s="140">
        <v>508.84300000000007</v>
      </c>
      <c r="J51" s="247">
        <f t="shared" si="12"/>
        <v>2.8170104819681019E-2</v>
      </c>
      <c r="K51" s="215">
        <f t="shared" si="13"/>
        <v>1.4486018956064212E-2</v>
      </c>
      <c r="L51" s="52">
        <f t="shared" si="14"/>
        <v>-0.50640225980370279</v>
      </c>
      <c r="N51" s="40">
        <f t="shared" si="8"/>
        <v>3.1267110096056143</v>
      </c>
      <c r="O51" s="143">
        <f t="shared" si="8"/>
        <v>3.5543905727198437</v>
      </c>
      <c r="P51" s="52">
        <f t="shared" si="15"/>
        <v>0.13678256858416041</v>
      </c>
    </row>
    <row r="52" spans="1:16" ht="20.100000000000001" customHeight="1" x14ac:dyDescent="0.25">
      <c r="A52" s="38" t="s">
        <v>185</v>
      </c>
      <c r="B52" s="19">
        <v>1364.0100000000004</v>
      </c>
      <c r="C52" s="140">
        <v>846.5</v>
      </c>
      <c r="D52" s="247">
        <f t="shared" si="9"/>
        <v>8.8837934092896483E-3</v>
      </c>
      <c r="E52" s="215">
        <f t="shared" si="10"/>
        <v>5.9714923143754746E-3</v>
      </c>
      <c r="F52" s="52">
        <f t="shared" si="11"/>
        <v>-0.37940337680808811</v>
      </c>
      <c r="H52" s="19">
        <v>426.83100000000002</v>
      </c>
      <c r="I52" s="140">
        <v>273.52100000000007</v>
      </c>
      <c r="J52" s="247">
        <f t="shared" si="12"/>
        <v>1.1663631100130635E-2</v>
      </c>
      <c r="K52" s="215">
        <f t="shared" si="13"/>
        <v>7.7867444199520089E-3</v>
      </c>
      <c r="L52" s="52">
        <f t="shared" si="14"/>
        <v>-0.35918197131885909</v>
      </c>
      <c r="N52" s="40">
        <f t="shared" ref="N52:N53" si="16">(H52/B52)*10</f>
        <v>3.1292365891745657</v>
      </c>
      <c r="O52" s="143">
        <f t="shared" ref="O52:O53" si="17">(I52/C52)*10</f>
        <v>3.2311990549320742</v>
      </c>
      <c r="P52" s="52">
        <f t="shared" ref="P52:P53" si="18">(O52-N52)/N52</f>
        <v>3.2583814886430251E-2</v>
      </c>
    </row>
    <row r="53" spans="1:16" ht="20.100000000000001" customHeight="1" x14ac:dyDescent="0.25">
      <c r="A53" s="38" t="s">
        <v>187</v>
      </c>
      <c r="B53" s="19">
        <v>261.18</v>
      </c>
      <c r="C53" s="140">
        <v>928.81999999999994</v>
      </c>
      <c r="D53" s="247">
        <f t="shared" si="9"/>
        <v>1.701064627560113E-3</v>
      </c>
      <c r="E53" s="215">
        <f t="shared" si="10"/>
        <v>6.5522049514922945E-3</v>
      </c>
      <c r="F53" s="52">
        <f t="shared" si="11"/>
        <v>2.5562447354315028</v>
      </c>
      <c r="H53" s="19">
        <v>30.923999999999999</v>
      </c>
      <c r="I53" s="140">
        <v>174.126</v>
      </c>
      <c r="J53" s="247">
        <f t="shared" si="12"/>
        <v>8.4503264322516346E-4</v>
      </c>
      <c r="K53" s="215">
        <f t="shared" si="13"/>
        <v>4.9571135630118463E-3</v>
      </c>
      <c r="L53" s="52">
        <f t="shared" si="14"/>
        <v>4.630772215754754</v>
      </c>
      <c r="N53" s="40">
        <f t="shared" si="16"/>
        <v>1.1840110268780151</v>
      </c>
      <c r="O53" s="143">
        <f t="shared" si="17"/>
        <v>1.8747012338235614</v>
      </c>
      <c r="P53" s="52">
        <f t="shared" si="18"/>
        <v>0.58334778246681473</v>
      </c>
    </row>
    <row r="54" spans="1:16" ht="20.100000000000001" customHeight="1" x14ac:dyDescent="0.25">
      <c r="A54" s="38" t="s">
        <v>188</v>
      </c>
      <c r="B54" s="19">
        <v>957.51</v>
      </c>
      <c r="C54" s="140">
        <v>493</v>
      </c>
      <c r="D54" s="247">
        <f t="shared" si="9"/>
        <v>6.2362600181295798E-3</v>
      </c>
      <c r="E54" s="215">
        <f t="shared" si="10"/>
        <v>3.477785836960554E-3</v>
      </c>
      <c r="F54" s="52">
        <f t="shared" si="11"/>
        <v>-0.48512287077941746</v>
      </c>
      <c r="H54" s="19">
        <v>234.73699999999999</v>
      </c>
      <c r="I54" s="140">
        <v>144.72800000000001</v>
      </c>
      <c r="J54" s="247">
        <f t="shared" si="12"/>
        <v>6.4144492165549476E-3</v>
      </c>
      <c r="K54" s="215">
        <f t="shared" si="13"/>
        <v>4.1201953283689884E-3</v>
      </c>
      <c r="L54" s="52">
        <f t="shared" si="14"/>
        <v>-0.38344615463263138</v>
      </c>
      <c r="N54" s="40">
        <f t="shared" ref="N54" si="19">(H54/B54)*10</f>
        <v>2.4515357541957785</v>
      </c>
      <c r="O54" s="143">
        <f t="shared" ref="O54" si="20">(I54/C54)*10</f>
        <v>2.935659229208925</v>
      </c>
      <c r="P54" s="52">
        <f t="shared" ref="P54" si="21">(O54-N54)/N54</f>
        <v>0.19747763180062702</v>
      </c>
    </row>
    <row r="55" spans="1:16" ht="20.100000000000001" customHeight="1" x14ac:dyDescent="0.25">
      <c r="A55" s="38" t="s">
        <v>186</v>
      </c>
      <c r="B55" s="19">
        <v>464.03</v>
      </c>
      <c r="C55" s="140">
        <v>264.95</v>
      </c>
      <c r="D55" s="247">
        <f t="shared" si="9"/>
        <v>3.0222261242312549E-3</v>
      </c>
      <c r="E55" s="215">
        <f t="shared" si="10"/>
        <v>1.869045349904054E-3</v>
      </c>
      <c r="F55" s="52">
        <f t="shared" si="11"/>
        <v>-0.42902398551817772</v>
      </c>
      <c r="H55" s="19">
        <v>187.24799999999996</v>
      </c>
      <c r="I55" s="140">
        <v>102.89100000000003</v>
      </c>
      <c r="J55" s="247">
        <f t="shared" si="12"/>
        <v>5.1167595517599722E-3</v>
      </c>
      <c r="K55" s="215">
        <f t="shared" si="13"/>
        <v>2.9291568841634907E-3</v>
      </c>
      <c r="L55" s="52">
        <f t="shared" si="14"/>
        <v>-0.45050948474750035</v>
      </c>
      <c r="N55" s="40">
        <f t="shared" si="8"/>
        <v>4.0352563411848363</v>
      </c>
      <c r="O55" s="143">
        <f t="shared" si="8"/>
        <v>3.883411964521609</v>
      </c>
      <c r="P55" s="52">
        <f t="shared" si="15"/>
        <v>-3.7629425202425341E-2</v>
      </c>
    </row>
    <row r="56" spans="1:16" ht="20.100000000000001" customHeight="1" x14ac:dyDescent="0.25">
      <c r="A56" s="38" t="s">
        <v>190</v>
      </c>
      <c r="B56" s="19">
        <v>537.04999999999995</v>
      </c>
      <c r="C56" s="140">
        <v>246.95000000000002</v>
      </c>
      <c r="D56" s="247">
        <f t="shared" si="9"/>
        <v>3.4978051850492325E-3</v>
      </c>
      <c r="E56" s="215">
        <f t="shared" si="10"/>
        <v>1.7420673680271985E-3</v>
      </c>
      <c r="F56" s="52">
        <f t="shared" si="11"/>
        <v>-0.54017316823387007</v>
      </c>
      <c r="H56" s="19">
        <v>155.90299999999999</v>
      </c>
      <c r="I56" s="140">
        <v>78.581000000000003</v>
      </c>
      <c r="J56" s="247">
        <f t="shared" si="12"/>
        <v>4.2602226159854043E-3</v>
      </c>
      <c r="K56" s="215">
        <f t="shared" si="13"/>
        <v>2.2370865976076744E-3</v>
      </c>
      <c r="L56" s="52">
        <f t="shared" si="14"/>
        <v>-0.49596223292688396</v>
      </c>
      <c r="N56" s="40">
        <f t="shared" ref="N56" si="22">(H56/B56)*10</f>
        <v>2.9029513080718745</v>
      </c>
      <c r="O56" s="143">
        <f t="shared" ref="O56" si="23">(I56/C56)*10</f>
        <v>3.1820611459809678</v>
      </c>
      <c r="P56" s="52">
        <f t="shared" ref="P56" si="24">(O56-N56)/N56</f>
        <v>9.6146923695553332E-2</v>
      </c>
    </row>
    <row r="57" spans="1:16" ht="20.100000000000001" customHeight="1" x14ac:dyDescent="0.25">
      <c r="A57" s="38" t="s">
        <v>189</v>
      </c>
      <c r="B57" s="19">
        <v>608.92999999999995</v>
      </c>
      <c r="C57" s="140">
        <v>153.08000000000001</v>
      </c>
      <c r="D57" s="247">
        <f t="shared" si="9"/>
        <v>3.9659594289768721E-3</v>
      </c>
      <c r="E57" s="215">
        <f t="shared" si="10"/>
        <v>1.0798771925393947E-3</v>
      </c>
      <c r="F57" s="52">
        <f t="shared" si="11"/>
        <v>-0.74860821440888103</v>
      </c>
      <c r="H57" s="19">
        <v>286.76499999999993</v>
      </c>
      <c r="I57" s="140">
        <v>73.067000000000007</v>
      </c>
      <c r="J57" s="247">
        <f t="shared" si="12"/>
        <v>7.8361720972210565E-3</v>
      </c>
      <c r="K57" s="215">
        <f t="shared" si="13"/>
        <v>2.0801110500935334E-3</v>
      </c>
      <c r="L57" s="52">
        <f t="shared" si="14"/>
        <v>-0.74520251774100732</v>
      </c>
      <c r="N57" s="40">
        <f t="shared" ref="N57" si="25">(H57/B57)*10</f>
        <v>4.7093261951291607</v>
      </c>
      <c r="O57" s="143">
        <f t="shared" ref="O57" si="26">(I57/C57)*10</f>
        <v>4.7731251633133001</v>
      </c>
      <c r="P57" s="52">
        <f t="shared" ref="P57" si="27">(O57-N57)/N57</f>
        <v>1.3547366553229285E-2</v>
      </c>
    </row>
    <row r="58" spans="1:16" ht="20.100000000000001" customHeight="1" x14ac:dyDescent="0.25">
      <c r="A58" s="38" t="s">
        <v>208</v>
      </c>
      <c r="B58" s="19">
        <v>34.72</v>
      </c>
      <c r="C58" s="140">
        <v>90.259999999999991</v>
      </c>
      <c r="D58" s="247">
        <f t="shared" si="9"/>
        <v>2.2613126529170348E-4</v>
      </c>
      <c r="E58" s="215">
        <f t="shared" si="10"/>
        <v>6.367240357891675E-4</v>
      </c>
      <c r="F58" s="52">
        <f t="shared" si="11"/>
        <v>1.5996543778801842</v>
      </c>
      <c r="H58" s="19">
        <v>22.536999999999999</v>
      </c>
      <c r="I58" s="140">
        <v>41.436</v>
      </c>
      <c r="J58" s="247">
        <f t="shared" si="12"/>
        <v>6.1584855388583325E-4</v>
      </c>
      <c r="K58" s="215">
        <f t="shared" si="13"/>
        <v>1.1796225583598017E-3</v>
      </c>
      <c r="L58" s="52">
        <f t="shared" si="14"/>
        <v>0.83857656298531313</v>
      </c>
      <c r="N58" s="40">
        <f t="shared" ref="N58" si="28">(H58/B58)*10</f>
        <v>6.4910714285714288</v>
      </c>
      <c r="O58" s="143">
        <f t="shared" ref="O58" si="29">(I58/C58)*10</f>
        <v>4.5907378683802351</v>
      </c>
      <c r="P58" s="52">
        <f t="shared" ref="P58" si="30">(O58-N58)/N58</f>
        <v>-0.29276115370208211</v>
      </c>
    </row>
    <row r="59" spans="1:16" ht="20.100000000000001" customHeight="1" x14ac:dyDescent="0.25">
      <c r="A59" s="38" t="s">
        <v>192</v>
      </c>
      <c r="B59" s="19">
        <v>204.19</v>
      </c>
      <c r="C59" s="140">
        <v>122.22</v>
      </c>
      <c r="D59" s="247">
        <f t="shared" si="9"/>
        <v>1.3298889130159257E-3</v>
      </c>
      <c r="E59" s="215">
        <f t="shared" si="10"/>
        <v>8.6218049694385167E-4</v>
      </c>
      <c r="F59" s="52">
        <f t="shared" si="11"/>
        <v>-0.40143983544737744</v>
      </c>
      <c r="H59" s="19">
        <v>68.945999999999998</v>
      </c>
      <c r="I59" s="140">
        <v>26.671999999999997</v>
      </c>
      <c r="J59" s="247">
        <f t="shared" si="12"/>
        <v>1.8840260192666575E-3</v>
      </c>
      <c r="K59" s="215">
        <f t="shared" si="13"/>
        <v>7.5931298572672631E-4</v>
      </c>
      <c r="L59" s="52">
        <f t="shared" si="14"/>
        <v>-0.61314652046529172</v>
      </c>
      <c r="N59" s="40">
        <f t="shared" ref="N59" si="31">(H59/B59)*10</f>
        <v>3.3765610460845292</v>
      </c>
      <c r="O59" s="143">
        <f t="shared" ref="O59" si="32">(I59/C59)*10</f>
        <v>2.1822942235313367</v>
      </c>
      <c r="P59" s="52">
        <f t="shared" ref="P59" si="33">(O59-N59)/N59</f>
        <v>-0.35369324180827949</v>
      </c>
    </row>
    <row r="60" spans="1:16" ht="20.100000000000001" customHeight="1" x14ac:dyDescent="0.25">
      <c r="A60" s="38" t="s">
        <v>191</v>
      </c>
      <c r="B60" s="19">
        <v>96.46</v>
      </c>
      <c r="C60" s="140">
        <v>80.97999999999999</v>
      </c>
      <c r="D60" s="247">
        <f t="shared" si="9"/>
        <v>6.2824371687896657E-4</v>
      </c>
      <c r="E60" s="215">
        <f t="shared" si="10"/>
        <v>5.7125983179932176E-4</v>
      </c>
      <c r="F60" s="52">
        <f t="shared" si="11"/>
        <v>-0.16048102840555675</v>
      </c>
      <c r="H60" s="19">
        <v>38.994999999999997</v>
      </c>
      <c r="I60" s="140">
        <v>25.543000000000006</v>
      </c>
      <c r="J60" s="247">
        <f t="shared" si="12"/>
        <v>1.0655816816247977E-3</v>
      </c>
      <c r="K60" s="215">
        <f t="shared" si="13"/>
        <v>7.2717200039058849E-4</v>
      </c>
      <c r="L60" s="52">
        <f t="shared" si="14"/>
        <v>-0.34496730350044857</v>
      </c>
      <c r="N60" s="40">
        <f t="shared" si="8"/>
        <v>4.042608335061165</v>
      </c>
      <c r="O60" s="143">
        <f t="shared" si="8"/>
        <v>3.1542356137317866</v>
      </c>
      <c r="P60" s="52">
        <f t="shared" si="15"/>
        <v>-0.21975235978825963</v>
      </c>
    </row>
    <row r="61" spans="1:16" ht="20.100000000000001" customHeight="1" thickBot="1" x14ac:dyDescent="0.3">
      <c r="A61" s="8" t="s">
        <v>17</v>
      </c>
      <c r="B61" s="19">
        <f>B62-SUM(B39:B60)</f>
        <v>110.83999999999651</v>
      </c>
      <c r="C61" s="140">
        <f>C62-SUM(C39:C60)</f>
        <v>110.67999999993481</v>
      </c>
      <c r="D61" s="247">
        <f t="shared" si="9"/>
        <v>7.219006176535606E-4</v>
      </c>
      <c r="E61" s="215">
        <f t="shared" si="10"/>
        <v>7.8077350189567412E-4</v>
      </c>
      <c r="F61" s="52">
        <f t="shared" si="11"/>
        <v>-1.4435221947104399E-3</v>
      </c>
      <c r="H61" s="19">
        <f>H62-SUM(H39:H60)</f>
        <v>62.27299999997922</v>
      </c>
      <c r="I61" s="19">
        <f>I62-SUM(I39:I60)</f>
        <v>51.700000000011642</v>
      </c>
      <c r="J61" s="247">
        <f t="shared" si="12"/>
        <v>1.7016788834414384E-3</v>
      </c>
      <c r="K61" s="215">
        <f t="shared" si="13"/>
        <v>1.4718236863407541E-3</v>
      </c>
      <c r="L61" s="52">
        <f t="shared" si="14"/>
        <v>-0.16978465787694677</v>
      </c>
      <c r="N61" s="40">
        <f t="shared" si="8"/>
        <v>5.6182785997817746</v>
      </c>
      <c r="O61" s="143">
        <f t="shared" si="8"/>
        <v>4.6711239609723609</v>
      </c>
      <c r="P61" s="52">
        <f t="shared" si="15"/>
        <v>-0.16858449113687654</v>
      </c>
    </row>
    <row r="62" spans="1:16" s="1" customFormat="1" ht="26.25" customHeight="1" thickBot="1" x14ac:dyDescent="0.3">
      <c r="A62" s="12" t="s">
        <v>18</v>
      </c>
      <c r="B62" s="17">
        <v>153539.13999999998</v>
      </c>
      <c r="C62" s="145">
        <v>141756.85999999999</v>
      </c>
      <c r="D62" s="253">
        <f>SUM(D39:D61)</f>
        <v>1.0000000000000002</v>
      </c>
      <c r="E62" s="254">
        <f>SUM(E39:E61)</f>
        <v>0.99999999999999956</v>
      </c>
      <c r="F62" s="57">
        <f t="shared" si="11"/>
        <v>-7.6737957500608633E-2</v>
      </c>
      <c r="H62" s="17">
        <v>36595.035999999986</v>
      </c>
      <c r="I62" s="145">
        <v>35126.490000000005</v>
      </c>
      <c r="J62" s="253">
        <f t="shared" si="12"/>
        <v>1</v>
      </c>
      <c r="K62" s="254">
        <f t="shared" si="13"/>
        <v>1</v>
      </c>
      <c r="L62" s="57">
        <f t="shared" si="14"/>
        <v>-4.0129650371159106E-2</v>
      </c>
      <c r="N62" s="37">
        <f t="shared" si="8"/>
        <v>2.3834336964502985</v>
      </c>
      <c r="O62" s="150">
        <f t="shared" si="8"/>
        <v>2.4779393392319786</v>
      </c>
      <c r="P62" s="57">
        <f t="shared" si="15"/>
        <v>3.9651047529633214E-2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B37</f>
        <v>abril</v>
      </c>
      <c r="C66" s="364"/>
      <c r="D66" s="370" t="str">
        <f>B66</f>
        <v>abril</v>
      </c>
      <c r="E66" s="364"/>
      <c r="F66" s="131" t="str">
        <f>F5</f>
        <v>2025 /2024</v>
      </c>
      <c r="H66" s="359" t="str">
        <f>B66</f>
        <v>abril</v>
      </c>
      <c r="I66" s="364"/>
      <c r="J66" s="370" t="str">
        <f>B66</f>
        <v>abril</v>
      </c>
      <c r="K66" s="360"/>
      <c r="L66" s="131" t="str">
        <f>F66</f>
        <v>2025 /2024</v>
      </c>
      <c r="N66" s="359" t="str">
        <f>B66</f>
        <v>abril</v>
      </c>
      <c r="O66" s="360"/>
      <c r="P66" s="131" t="str">
        <f>L66</f>
        <v>2025 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161</v>
      </c>
      <c r="B68" s="39">
        <v>21412.75</v>
      </c>
      <c r="C68" s="147">
        <v>22331.74</v>
      </c>
      <c r="D68" s="247">
        <f>B68/$B$96</f>
        <v>0.1212268186315674</v>
      </c>
      <c r="E68" s="246">
        <f>C68/$C$96</f>
        <v>0.16180212511582662</v>
      </c>
      <c r="F68" s="52">
        <f>(C68-B68)/B68</f>
        <v>4.2917887707090478E-2</v>
      </c>
      <c r="H68" s="19">
        <v>6837.9840000000004</v>
      </c>
      <c r="I68" s="147">
        <v>6848.5010000000002</v>
      </c>
      <c r="J68" s="245">
        <f>H68/$H$96</f>
        <v>0.14285907088905975</v>
      </c>
      <c r="K68" s="246">
        <f>I68/$I$96</f>
        <v>0.16423591079237101</v>
      </c>
      <c r="L68" s="52">
        <f t="shared" ref="L68:L70" si="34">(I68-H68)/H68</f>
        <v>1.5380264124630629E-3</v>
      </c>
      <c r="N68" s="40">
        <f t="shared" ref="N68:O83" si="35">(H68/B68)*10</f>
        <v>3.1934170062229281</v>
      </c>
      <c r="O68" s="143">
        <f t="shared" si="35"/>
        <v>3.0667117743624095</v>
      </c>
      <c r="P68" s="52">
        <f t="shared" ref="P68:P69" si="36">(O68-N68)/N68</f>
        <v>-3.9677007923992216E-2</v>
      </c>
    </row>
    <row r="69" spans="1:16" ht="20.100000000000001" customHeight="1" x14ac:dyDescent="0.25">
      <c r="A69" s="38" t="s">
        <v>160</v>
      </c>
      <c r="B69" s="19">
        <v>23412.960000000003</v>
      </c>
      <c r="C69" s="140">
        <v>17280.870000000003</v>
      </c>
      <c r="D69" s="247">
        <f t="shared" ref="D69:D95" si="37">B69/$B$96</f>
        <v>0.13255087065174453</v>
      </c>
      <c r="E69" s="215">
        <f t="shared" ref="E69:E95" si="38">C69/$C$96</f>
        <v>0.12520661130079139</v>
      </c>
      <c r="F69" s="52">
        <f>(C69-B69)/B69</f>
        <v>-0.26191007032002783</v>
      </c>
      <c r="H69" s="19">
        <v>9284.6150000000016</v>
      </c>
      <c r="I69" s="140">
        <v>6758.7289999999994</v>
      </c>
      <c r="J69" s="214">
        <f t="shared" ref="J69:J95" si="39">H69/$H$96</f>
        <v>0.19397405323888264</v>
      </c>
      <c r="K69" s="215">
        <f t="shared" ref="K69:K95" si="40">I69/$I$96</f>
        <v>0.16208306213488335</v>
      </c>
      <c r="L69" s="52">
        <f t="shared" si="34"/>
        <v>-0.27205069892504985</v>
      </c>
      <c r="N69" s="40">
        <f t="shared" si="35"/>
        <v>3.9655878624488321</v>
      </c>
      <c r="O69" s="143">
        <f t="shared" si="35"/>
        <v>3.9111045913776321</v>
      </c>
      <c r="P69" s="52">
        <f t="shared" si="36"/>
        <v>-1.3739014986180497E-2</v>
      </c>
    </row>
    <row r="70" spans="1:16" ht="20.100000000000001" customHeight="1" x14ac:dyDescent="0.25">
      <c r="A70" s="38" t="s">
        <v>162</v>
      </c>
      <c r="B70" s="19">
        <v>19873.849999999999</v>
      </c>
      <c r="C70" s="140">
        <v>18395.55</v>
      </c>
      <c r="D70" s="247">
        <f t="shared" si="37"/>
        <v>0.11251444160422998</v>
      </c>
      <c r="E70" s="215">
        <f t="shared" si="38"/>
        <v>0.13328290060131651</v>
      </c>
      <c r="F70" s="52">
        <f>(C70-B70)/B70</f>
        <v>-7.4384178204021836E-2</v>
      </c>
      <c r="H70" s="19">
        <v>6172.3009999999986</v>
      </c>
      <c r="I70" s="140">
        <v>6578.2470000000003</v>
      </c>
      <c r="J70" s="214">
        <f t="shared" si="39"/>
        <v>0.1289516304963004</v>
      </c>
      <c r="K70" s="215">
        <f t="shared" si="40"/>
        <v>0.15775487036684119</v>
      </c>
      <c r="L70" s="52">
        <f t="shared" si="34"/>
        <v>6.576898955511111E-2</v>
      </c>
      <c r="N70" s="40">
        <f t="shared" ref="N70" si="41">(H70/B70)*10</f>
        <v>3.1057399547646773</v>
      </c>
      <c r="O70" s="143">
        <f t="shared" ref="O70" si="42">(I70/C70)*10</f>
        <v>3.575999086735651</v>
      </c>
      <c r="P70" s="52">
        <f t="shared" ref="P70" si="43">(O70-N70)/N70</f>
        <v>0.15141613232927781</v>
      </c>
    </row>
    <row r="71" spans="1:16" ht="20.100000000000001" customHeight="1" x14ac:dyDescent="0.25">
      <c r="A71" s="38" t="s">
        <v>164</v>
      </c>
      <c r="B71" s="19">
        <v>33284.04</v>
      </c>
      <c r="C71" s="140">
        <v>20564.88</v>
      </c>
      <c r="D71" s="247">
        <f t="shared" si="37"/>
        <v>0.18843531449280615</v>
      </c>
      <c r="E71" s="215">
        <f t="shared" si="38"/>
        <v>0.14900053854970371</v>
      </c>
      <c r="F71" s="52">
        <f t="shared" ref="F71:F96" si="44">(C71-B71)/B71</f>
        <v>-0.38213990849668489</v>
      </c>
      <c r="H71" s="19">
        <v>3904.1060000000002</v>
      </c>
      <c r="I71" s="140">
        <v>3898.9809999999998</v>
      </c>
      <c r="J71" s="214">
        <f t="shared" si="39"/>
        <v>8.1564530688051265E-2</v>
      </c>
      <c r="K71" s="215">
        <f t="shared" si="40"/>
        <v>9.3502606730604176E-2</v>
      </c>
      <c r="L71" s="52">
        <f t="shared" ref="L71:L96" si="45">(I71-H71)/H71</f>
        <v>-1.3127205050273876E-3</v>
      </c>
      <c r="N71" s="40">
        <f t="shared" ref="N71" si="46">(H71/B71)*10</f>
        <v>1.1729663826867172</v>
      </c>
      <c r="O71" s="143">
        <f t="shared" si="35"/>
        <v>1.8959415274973643</v>
      </c>
      <c r="P71" s="52">
        <f t="shared" ref="P71:P96" si="47">(O71-N71)/N71</f>
        <v>0.61636476158391629</v>
      </c>
    </row>
    <row r="72" spans="1:16" ht="20.100000000000001" customHeight="1" x14ac:dyDescent="0.25">
      <c r="A72" s="38" t="s">
        <v>165</v>
      </c>
      <c r="B72" s="19">
        <v>12449.959999999997</v>
      </c>
      <c r="C72" s="140">
        <v>11548.59</v>
      </c>
      <c r="D72" s="247">
        <f t="shared" si="37"/>
        <v>7.0484596461933599E-2</v>
      </c>
      <c r="E72" s="215">
        <f t="shared" si="38"/>
        <v>8.3674017523550956E-2</v>
      </c>
      <c r="F72" s="52">
        <f t="shared" si="44"/>
        <v>-7.2399429395756887E-2</v>
      </c>
      <c r="H72" s="19">
        <v>4870.2320000000009</v>
      </c>
      <c r="I72" s="140">
        <v>3894.2630000000004</v>
      </c>
      <c r="J72" s="214">
        <f t="shared" si="39"/>
        <v>0.10174882224558691</v>
      </c>
      <c r="K72" s="215">
        <f t="shared" si="40"/>
        <v>9.3389462989058647E-2</v>
      </c>
      <c r="L72" s="52">
        <f t="shared" si="45"/>
        <v>-0.20039476558816918</v>
      </c>
      <c r="N72" s="40">
        <f t="shared" si="35"/>
        <v>3.9118454999052221</v>
      </c>
      <c r="O72" s="143">
        <f t="shared" si="35"/>
        <v>3.3720679321025337</v>
      </c>
      <c r="P72" s="52">
        <f t="shared" si="47"/>
        <v>-0.13798540044993249</v>
      </c>
    </row>
    <row r="73" spans="1:16" ht="20.100000000000001" customHeight="1" x14ac:dyDescent="0.25">
      <c r="A73" s="38" t="s">
        <v>169</v>
      </c>
      <c r="B73" s="19">
        <v>7748.4999999999982</v>
      </c>
      <c r="C73" s="140">
        <v>6777.2200000000021</v>
      </c>
      <c r="D73" s="247">
        <f t="shared" si="37"/>
        <v>4.3867602440914866E-2</v>
      </c>
      <c r="E73" s="215">
        <f t="shared" si="38"/>
        <v>4.9103589705839432E-2</v>
      </c>
      <c r="F73" s="52">
        <f t="shared" si="44"/>
        <v>-0.12535071304123332</v>
      </c>
      <c r="H73" s="19">
        <v>2823.8520000000008</v>
      </c>
      <c r="I73" s="140">
        <v>2715.3119999999994</v>
      </c>
      <c r="J73" s="214">
        <f t="shared" si="39"/>
        <v>5.8995878470644747E-2</v>
      </c>
      <c r="K73" s="215">
        <f t="shared" si="40"/>
        <v>6.5116693332665704E-2</v>
      </c>
      <c r="L73" s="52">
        <f t="shared" si="45"/>
        <v>-3.8436858588906678E-2</v>
      </c>
      <c r="N73" s="40">
        <f t="shared" si="35"/>
        <v>3.6443853649093394</v>
      </c>
      <c r="O73" s="143">
        <f t="shared" si="35"/>
        <v>4.0065277503164989</v>
      </c>
      <c r="P73" s="52">
        <f t="shared" si="47"/>
        <v>9.9369948330414404E-2</v>
      </c>
    </row>
    <row r="74" spans="1:16" ht="20.100000000000001" customHeight="1" x14ac:dyDescent="0.25">
      <c r="A74" s="38" t="s">
        <v>171</v>
      </c>
      <c r="B74" s="19">
        <v>19272.490000000002</v>
      </c>
      <c r="C74" s="140">
        <v>11411.470000000001</v>
      </c>
      <c r="D74" s="247">
        <f t="shared" si="37"/>
        <v>0.10910988312144385</v>
      </c>
      <c r="E74" s="215">
        <f t="shared" si="38"/>
        <v>8.2680529895812052E-2</v>
      </c>
      <c r="F74" s="52">
        <f t="shared" si="44"/>
        <v>-0.40788813484920733</v>
      </c>
      <c r="H74" s="19">
        <v>4114.8339999999989</v>
      </c>
      <c r="I74" s="140">
        <v>2408.1690000000003</v>
      </c>
      <c r="J74" s="214">
        <f t="shared" si="39"/>
        <v>8.5967057264643085E-2</v>
      </c>
      <c r="K74" s="215">
        <f t="shared" si="40"/>
        <v>5.7751006980498842E-2</v>
      </c>
      <c r="L74" s="52">
        <f t="shared" si="45"/>
        <v>-0.41475913730663233</v>
      </c>
      <c r="N74" s="40">
        <f t="shared" si="35"/>
        <v>2.1350816630336809</v>
      </c>
      <c r="O74" s="143">
        <f t="shared" si="35"/>
        <v>2.1103056836673977</v>
      </c>
      <c r="P74" s="52">
        <f t="shared" si="47"/>
        <v>-1.1604230318328735E-2</v>
      </c>
    </row>
    <row r="75" spans="1:16" ht="20.100000000000001" customHeight="1" x14ac:dyDescent="0.25">
      <c r="A75" s="38" t="s">
        <v>174</v>
      </c>
      <c r="B75" s="19">
        <v>347.10999999999996</v>
      </c>
      <c r="C75" s="140">
        <v>418.68</v>
      </c>
      <c r="D75" s="247">
        <f t="shared" si="37"/>
        <v>1.9651395087134232E-3</v>
      </c>
      <c r="E75" s="215">
        <f t="shared" si="38"/>
        <v>3.033499124720881E-3</v>
      </c>
      <c r="F75" s="52">
        <f t="shared" si="44"/>
        <v>0.20618824003918082</v>
      </c>
      <c r="H75" s="19">
        <v>895.19699999999978</v>
      </c>
      <c r="I75" s="140">
        <v>1088.0729999999999</v>
      </c>
      <c r="J75" s="214">
        <f t="shared" si="39"/>
        <v>1.8702443831789251E-2</v>
      </c>
      <c r="K75" s="215">
        <f t="shared" si="40"/>
        <v>2.6093397688572648E-2</v>
      </c>
      <c r="L75" s="52">
        <f t="shared" si="45"/>
        <v>0.21545648611422977</v>
      </c>
      <c r="N75" s="40">
        <f t="shared" si="35"/>
        <v>25.790008930886458</v>
      </c>
      <c r="O75" s="143">
        <f t="shared" si="35"/>
        <v>25.988177128116938</v>
      </c>
      <c r="P75" s="52">
        <f t="shared" si="47"/>
        <v>7.6839134783373798E-3</v>
      </c>
    </row>
    <row r="76" spans="1:16" ht="20.100000000000001" customHeight="1" x14ac:dyDescent="0.25">
      <c r="A76" s="38" t="s">
        <v>176</v>
      </c>
      <c r="B76" s="19">
        <v>4129.8899999999994</v>
      </c>
      <c r="C76" s="140">
        <v>3007.2500000000005</v>
      </c>
      <c r="D76" s="247">
        <f t="shared" si="37"/>
        <v>2.338108958439826E-2</v>
      </c>
      <c r="E76" s="215">
        <f t="shared" si="38"/>
        <v>2.1788693615211786E-2</v>
      </c>
      <c r="F76" s="52">
        <f t="shared" si="44"/>
        <v>-0.27183290596117549</v>
      </c>
      <c r="H76" s="19">
        <v>1272.0230000000001</v>
      </c>
      <c r="I76" s="140">
        <v>1036.8720000000001</v>
      </c>
      <c r="J76" s="214">
        <f t="shared" si="39"/>
        <v>2.6575087617858491E-2</v>
      </c>
      <c r="K76" s="215">
        <f t="shared" si="40"/>
        <v>2.4865531492965734E-2</v>
      </c>
      <c r="L76" s="52">
        <f t="shared" si="45"/>
        <v>-0.1848637957018073</v>
      </c>
      <c r="N76" s="40">
        <f t="shared" si="35"/>
        <v>3.0800408727593238</v>
      </c>
      <c r="O76" s="143">
        <f t="shared" si="35"/>
        <v>3.4479075567378832</v>
      </c>
      <c r="P76" s="52">
        <f t="shared" si="47"/>
        <v>0.11943565010194093</v>
      </c>
    </row>
    <row r="77" spans="1:16" ht="20.100000000000001" customHeight="1" x14ac:dyDescent="0.25">
      <c r="A77" s="38" t="s">
        <v>181</v>
      </c>
      <c r="B77" s="19">
        <v>1946.36</v>
      </c>
      <c r="C77" s="140">
        <v>1588.17</v>
      </c>
      <c r="D77" s="247">
        <f t="shared" si="37"/>
        <v>1.1019183930683239E-2</v>
      </c>
      <c r="E77" s="215">
        <f t="shared" si="38"/>
        <v>1.1506908151590622E-2</v>
      </c>
      <c r="F77" s="52">
        <f t="shared" si="44"/>
        <v>-0.18403070346698444</v>
      </c>
      <c r="H77" s="19">
        <v>622.52300000000014</v>
      </c>
      <c r="I77" s="140">
        <v>728.005</v>
      </c>
      <c r="J77" s="214">
        <f t="shared" si="39"/>
        <v>1.3005742246116716E-2</v>
      </c>
      <c r="K77" s="215">
        <f t="shared" si="40"/>
        <v>1.7458501391238761E-2</v>
      </c>
      <c r="L77" s="52">
        <f t="shared" si="45"/>
        <v>0.16944273544913174</v>
      </c>
      <c r="N77" s="40">
        <f t="shared" si="35"/>
        <v>3.1983959801886606</v>
      </c>
      <c r="O77" s="143">
        <f t="shared" si="35"/>
        <v>4.583923635379084</v>
      </c>
      <c r="P77" s="52">
        <f t="shared" si="47"/>
        <v>0.43319453368894512</v>
      </c>
    </row>
    <row r="78" spans="1:16" ht="20.100000000000001" customHeight="1" x14ac:dyDescent="0.25">
      <c r="A78" s="38" t="s">
        <v>178</v>
      </c>
      <c r="B78" s="19">
        <v>2028.2999999999997</v>
      </c>
      <c r="C78" s="140">
        <v>1433.43</v>
      </c>
      <c r="D78" s="247">
        <f t="shared" si="37"/>
        <v>1.1483081632691183E-2</v>
      </c>
      <c r="E78" s="215">
        <f t="shared" si="38"/>
        <v>1.0385756784056207E-2</v>
      </c>
      <c r="F78" s="52">
        <f t="shared" si="44"/>
        <v>-0.29328501700931803</v>
      </c>
      <c r="H78" s="19">
        <v>557.12100000000009</v>
      </c>
      <c r="I78" s="140">
        <v>482.94100000000003</v>
      </c>
      <c r="J78" s="214">
        <f t="shared" si="39"/>
        <v>1.1639364530947114E-2</v>
      </c>
      <c r="K78" s="215">
        <f t="shared" si="40"/>
        <v>1.1581549742633965E-2</v>
      </c>
      <c r="L78" s="52">
        <f t="shared" si="45"/>
        <v>-0.13314881327395672</v>
      </c>
      <c r="N78" s="40">
        <f t="shared" si="35"/>
        <v>2.7467386481289759</v>
      </c>
      <c r="O78" s="143">
        <f t="shared" si="35"/>
        <v>3.3691285936529862</v>
      </c>
      <c r="P78" s="52">
        <f t="shared" si="47"/>
        <v>0.22659234286741115</v>
      </c>
    </row>
    <row r="79" spans="1:16" ht="20.100000000000001" customHeight="1" x14ac:dyDescent="0.25">
      <c r="A79" s="38" t="s">
        <v>180</v>
      </c>
      <c r="B79" s="19">
        <v>7275.920000000001</v>
      </c>
      <c r="C79" s="140">
        <v>4351.7299999999987</v>
      </c>
      <c r="D79" s="247">
        <f t="shared" si="37"/>
        <v>4.1192123114396517E-2</v>
      </c>
      <c r="E79" s="215">
        <f t="shared" si="38"/>
        <v>3.152997312033437E-2</v>
      </c>
      <c r="F79" s="52">
        <f t="shared" si="44"/>
        <v>-0.40189969103563561</v>
      </c>
      <c r="H79" s="19">
        <v>547.77299999999991</v>
      </c>
      <c r="I79" s="140">
        <v>401.02500000000009</v>
      </c>
      <c r="J79" s="214">
        <f t="shared" si="39"/>
        <v>1.1444066239130263E-2</v>
      </c>
      <c r="K79" s="215">
        <f t="shared" si="40"/>
        <v>9.6170981249050838E-3</v>
      </c>
      <c r="L79" s="52">
        <f t="shared" si="45"/>
        <v>-0.2678992940506375</v>
      </c>
      <c r="N79" s="40">
        <f t="shared" si="35"/>
        <v>0.75285737061430003</v>
      </c>
      <c r="O79" s="143">
        <f t="shared" si="35"/>
        <v>0.92153005816077793</v>
      </c>
      <c r="P79" s="52">
        <f t="shared" si="47"/>
        <v>0.22404335021499233</v>
      </c>
    </row>
    <row r="80" spans="1:16" ht="20.100000000000001" customHeight="1" x14ac:dyDescent="0.25">
      <c r="A80" s="38" t="s">
        <v>197</v>
      </c>
      <c r="B80" s="19">
        <v>1119.21</v>
      </c>
      <c r="C80" s="140">
        <v>961.84000000000015</v>
      </c>
      <c r="D80" s="247">
        <f t="shared" si="37"/>
        <v>6.3363308160155306E-3</v>
      </c>
      <c r="E80" s="215">
        <f t="shared" si="38"/>
        <v>6.9689041705396299E-3</v>
      </c>
      <c r="F80" s="52">
        <f t="shared" si="44"/>
        <v>-0.14060810750440034</v>
      </c>
      <c r="H80" s="19">
        <v>376.8</v>
      </c>
      <c r="I80" s="140">
        <v>329.49199999999996</v>
      </c>
      <c r="J80" s="214">
        <f t="shared" si="39"/>
        <v>7.8721005944146286E-3</v>
      </c>
      <c r="K80" s="215">
        <f t="shared" si="40"/>
        <v>7.9016442749734427E-3</v>
      </c>
      <c r="L80" s="52">
        <f t="shared" si="45"/>
        <v>-0.12555201698513813</v>
      </c>
      <c r="N80" s="40">
        <f t="shared" si="35"/>
        <v>3.3666604122550723</v>
      </c>
      <c r="O80" s="143">
        <f t="shared" si="35"/>
        <v>3.4256425185061956</v>
      </c>
      <c r="P80" s="52">
        <f t="shared" si="47"/>
        <v>1.7519470047059379E-2</v>
      </c>
    </row>
    <row r="81" spans="1:16" ht="20.100000000000001" customHeight="1" x14ac:dyDescent="0.25">
      <c r="A81" s="38" t="s">
        <v>204</v>
      </c>
      <c r="B81" s="19">
        <v>1435.1200000000003</v>
      </c>
      <c r="C81" s="140">
        <v>1545.5300000000002</v>
      </c>
      <c r="D81" s="247">
        <f t="shared" si="37"/>
        <v>8.1248336600639823E-3</v>
      </c>
      <c r="E81" s="215">
        <f t="shared" si="38"/>
        <v>1.1197964799440775E-2</v>
      </c>
      <c r="F81" s="52">
        <f t="shared" si="44"/>
        <v>7.6934333017447898E-2</v>
      </c>
      <c r="H81" s="19">
        <v>317.47499999999997</v>
      </c>
      <c r="I81" s="140">
        <v>305.36599999999999</v>
      </c>
      <c r="J81" s="214">
        <f t="shared" si="39"/>
        <v>6.6326834825153492E-3</v>
      </c>
      <c r="K81" s="215">
        <f t="shared" si="40"/>
        <v>7.3230715940646226E-3</v>
      </c>
      <c r="L81" s="52">
        <f>(I81-H81)/H81</f>
        <v>-3.8141585951649681E-2</v>
      </c>
      <c r="N81" s="40">
        <f t="shared" si="35"/>
        <v>2.2121843469535643</v>
      </c>
      <c r="O81" s="143">
        <f t="shared" si="35"/>
        <v>1.9758011814717278</v>
      </c>
      <c r="P81" s="52">
        <f>(O81-N81)/N81</f>
        <v>-0.1068550936125028</v>
      </c>
    </row>
    <row r="82" spans="1:16" ht="20.100000000000001" customHeight="1" x14ac:dyDescent="0.25">
      <c r="A82" s="38" t="s">
        <v>183</v>
      </c>
      <c r="B82" s="19">
        <v>2754.0899999999997</v>
      </c>
      <c r="C82" s="140">
        <v>1067.96</v>
      </c>
      <c r="D82" s="247">
        <f t="shared" si="37"/>
        <v>1.559209204446012E-2</v>
      </c>
      <c r="E82" s="215">
        <f t="shared" si="38"/>
        <v>7.7377847645861081E-3</v>
      </c>
      <c r="F82" s="52">
        <f>(C82-B82)/B82</f>
        <v>-0.6122276323576934</v>
      </c>
      <c r="H82" s="19">
        <v>630.04100000000005</v>
      </c>
      <c r="I82" s="140">
        <v>300.41599999999994</v>
      </c>
      <c r="J82" s="214">
        <f t="shared" si="39"/>
        <v>1.3162808202244127E-2</v>
      </c>
      <c r="K82" s="215">
        <f t="shared" si="40"/>
        <v>7.2043641924854672E-3</v>
      </c>
      <c r="L82" s="52">
        <f>(I82-H82)/H82</f>
        <v>-0.5231802374766088</v>
      </c>
      <c r="N82" s="40">
        <f t="shared" si="35"/>
        <v>2.2876558137170542</v>
      </c>
      <c r="O82" s="143">
        <f t="shared" si="35"/>
        <v>2.8129892505337271</v>
      </c>
      <c r="P82" s="52">
        <f>(O82-N82)/N82</f>
        <v>0.22963831957006453</v>
      </c>
    </row>
    <row r="83" spans="1:16" ht="20.100000000000001" customHeight="1" x14ac:dyDescent="0.25">
      <c r="A83" s="38" t="s">
        <v>198</v>
      </c>
      <c r="B83" s="19">
        <v>885.00999999999988</v>
      </c>
      <c r="C83" s="140">
        <v>811.84000000000015</v>
      </c>
      <c r="D83" s="247">
        <f t="shared" si="37"/>
        <v>5.0104235447162764E-3</v>
      </c>
      <c r="E83" s="215">
        <f t="shared" si="38"/>
        <v>5.8820959429956056E-3</v>
      </c>
      <c r="F83" s="52">
        <f>(C83-B83)/B83</f>
        <v>-8.267703189794437E-2</v>
      </c>
      <c r="H83" s="19">
        <v>262.67799999999994</v>
      </c>
      <c r="I83" s="140">
        <v>264.57200000000006</v>
      </c>
      <c r="J83" s="214">
        <f t="shared" si="39"/>
        <v>5.4878652864640267E-3</v>
      </c>
      <c r="K83" s="215">
        <f t="shared" si="40"/>
        <v>6.3447787172929071E-3</v>
      </c>
      <c r="L83" s="52">
        <f>(I83-H83)/H83</f>
        <v>7.2103487920576505E-3</v>
      </c>
      <c r="N83" s="40">
        <f t="shared" si="35"/>
        <v>2.9680794567293023</v>
      </c>
      <c r="O83" s="143">
        <f t="shared" si="35"/>
        <v>3.2589180134016553</v>
      </c>
      <c r="P83" s="52">
        <f>(O83-N83)/N83</f>
        <v>9.7988804178728017E-2</v>
      </c>
    </row>
    <row r="84" spans="1:16" ht="20.100000000000001" customHeight="1" x14ac:dyDescent="0.25">
      <c r="A84" s="38" t="s">
        <v>196</v>
      </c>
      <c r="B84" s="19">
        <v>377.20000000000005</v>
      </c>
      <c r="C84" s="140">
        <v>790.30000000000007</v>
      </c>
      <c r="D84" s="247">
        <f t="shared" si="37"/>
        <v>2.1354919843470468E-3</v>
      </c>
      <c r="E84" s="215">
        <f t="shared" si="38"/>
        <v>5.7260302815202837E-3</v>
      </c>
      <c r="F84" s="52">
        <f>(C84-B84)/B84</f>
        <v>1.0951749734888652</v>
      </c>
      <c r="H84" s="19">
        <v>219.33399999999992</v>
      </c>
      <c r="I84" s="140">
        <v>258.70400000000001</v>
      </c>
      <c r="J84" s="214">
        <f t="shared" si="39"/>
        <v>4.5823230142657571E-3</v>
      </c>
      <c r="K84" s="215">
        <f t="shared" si="40"/>
        <v>6.2040564885117999E-3</v>
      </c>
      <c r="L84" s="52">
        <f>(I84-H84)/H84</f>
        <v>0.17949793465673405</v>
      </c>
      <c r="N84" s="40">
        <f t="shared" ref="N84:N85" si="48">(H84/B84)*10</f>
        <v>5.8147932131495192</v>
      </c>
      <c r="O84" s="143">
        <f t="shared" ref="O84:O85" si="49">(I84/C84)*10</f>
        <v>3.2734910793369605</v>
      </c>
      <c r="P84" s="52">
        <f t="shared" ref="P84:P85" si="50">(O84-N84)/N84</f>
        <v>-0.43704084404337573</v>
      </c>
    </row>
    <row r="85" spans="1:16" ht="20.100000000000001" customHeight="1" x14ac:dyDescent="0.25">
      <c r="A85" s="38" t="s">
        <v>203</v>
      </c>
      <c r="B85" s="19">
        <v>930.39</v>
      </c>
      <c r="C85" s="140">
        <v>757.56999999999982</v>
      </c>
      <c r="D85" s="247">
        <f t="shared" si="37"/>
        <v>5.2673393088988564E-3</v>
      </c>
      <c r="E85" s="215">
        <f t="shared" si="38"/>
        <v>5.4888887262701759E-3</v>
      </c>
      <c r="F85" s="52">
        <f t="shared" si="44"/>
        <v>-0.18575006180204018</v>
      </c>
      <c r="H85" s="19">
        <v>242.82100000000003</v>
      </c>
      <c r="I85" s="140">
        <v>258.48900000000003</v>
      </c>
      <c r="J85" s="214">
        <f t="shared" si="39"/>
        <v>5.0730131062535948E-3</v>
      </c>
      <c r="K85" s="215">
        <f t="shared" si="40"/>
        <v>6.1989005104634122E-3</v>
      </c>
      <c r="L85" s="52">
        <f t="shared" si="45"/>
        <v>6.4524896940544696E-2</v>
      </c>
      <c r="N85" s="40">
        <f t="shared" si="48"/>
        <v>2.6098840271284089</v>
      </c>
      <c r="O85" s="143">
        <f t="shared" si="49"/>
        <v>3.4120807318135631</v>
      </c>
      <c r="P85" s="52">
        <f t="shared" si="50"/>
        <v>0.30736871690340639</v>
      </c>
    </row>
    <row r="86" spans="1:16" ht="20.100000000000001" customHeight="1" x14ac:dyDescent="0.25">
      <c r="A86" s="38" t="s">
        <v>201</v>
      </c>
      <c r="B86" s="19">
        <v>660.57</v>
      </c>
      <c r="C86" s="140">
        <v>1035.4499999999998</v>
      </c>
      <c r="D86" s="247">
        <f t="shared" si="37"/>
        <v>3.7397718454404262E-3</v>
      </c>
      <c r="E86" s="215">
        <f t="shared" si="38"/>
        <v>7.502237194736399E-3</v>
      </c>
      <c r="F86" s="52">
        <f t="shared" si="44"/>
        <v>0.5675098778327804</v>
      </c>
      <c r="H86" s="19">
        <v>180.45799999999997</v>
      </c>
      <c r="I86" s="140">
        <v>238.89700000000002</v>
      </c>
      <c r="J86" s="214">
        <f t="shared" si="39"/>
        <v>3.7701261387125123E-3</v>
      </c>
      <c r="K86" s="215">
        <f t="shared" si="40"/>
        <v>5.7290590131424462E-3</v>
      </c>
      <c r="L86" s="52">
        <f t="shared" si="45"/>
        <v>0.32383712553613614</v>
      </c>
      <c r="N86" s="40">
        <f t="shared" ref="N86:O96" si="51">(H86/B86)*10</f>
        <v>2.7318527937992938</v>
      </c>
      <c r="O86" s="143">
        <f t="shared" si="51"/>
        <v>2.3071804529431654</v>
      </c>
      <c r="P86" s="52">
        <f t="shared" si="47"/>
        <v>-0.15545213190844007</v>
      </c>
    </row>
    <row r="87" spans="1:16" ht="20.100000000000001" customHeight="1" x14ac:dyDescent="0.25">
      <c r="A87" s="38" t="s">
        <v>195</v>
      </c>
      <c r="B87" s="19">
        <v>829.98</v>
      </c>
      <c r="C87" s="140">
        <v>564.86999999999989</v>
      </c>
      <c r="D87" s="247">
        <f t="shared" si="37"/>
        <v>4.6988749659818713E-3</v>
      </c>
      <c r="E87" s="215">
        <f t="shared" si="38"/>
        <v>4.0927024232852863E-3</v>
      </c>
      <c r="F87" s="52">
        <f t="shared" si="44"/>
        <v>-0.31941733535747863</v>
      </c>
      <c r="H87" s="19">
        <v>527.83699999999999</v>
      </c>
      <c r="I87" s="140">
        <v>235.90699999999998</v>
      </c>
      <c r="J87" s="214">
        <f t="shared" si="39"/>
        <v>1.1027563591969304E-2</v>
      </c>
      <c r="K87" s="215">
        <f t="shared" si="40"/>
        <v>5.6573549463299873E-3</v>
      </c>
      <c r="L87" s="52">
        <f t="shared" si="45"/>
        <v>-0.55306846621210715</v>
      </c>
      <c r="N87" s="40">
        <f t="shared" ref="N87:N91" si="52">(H87/B87)*10</f>
        <v>6.3596351719318536</v>
      </c>
      <c r="O87" s="143">
        <f t="shared" ref="O87:O91" si="53">(I87/C87)*10</f>
        <v>4.1763060527200953</v>
      </c>
      <c r="P87" s="52">
        <f t="shared" ref="P87:P91" si="54">(O87-N87)/N87</f>
        <v>-0.34331043529789979</v>
      </c>
    </row>
    <row r="88" spans="1:16" ht="20.100000000000001" customHeight="1" x14ac:dyDescent="0.25">
      <c r="A88" s="38" t="s">
        <v>202</v>
      </c>
      <c r="B88" s="19">
        <v>570.41</v>
      </c>
      <c r="C88" s="140">
        <v>594.05000000000007</v>
      </c>
      <c r="D88" s="247">
        <f t="shared" si="37"/>
        <v>3.2293371760111315E-3</v>
      </c>
      <c r="E88" s="215">
        <f t="shared" si="38"/>
        <v>4.3041228504835183E-3</v>
      </c>
      <c r="F88" s="52">
        <f t="shared" si="44"/>
        <v>4.1443873704879126E-2</v>
      </c>
      <c r="H88" s="19">
        <v>262.24399999999997</v>
      </c>
      <c r="I88" s="140">
        <v>218.01399999999998</v>
      </c>
      <c r="J88" s="214">
        <f t="shared" si="39"/>
        <v>5.4787981642294833E-3</v>
      </c>
      <c r="K88" s="215">
        <f t="shared" si="40"/>
        <v>5.228257666237906E-3</v>
      </c>
      <c r="L88" s="52">
        <f t="shared" ref="L88:L89" si="55">(I88-H88)/H88</f>
        <v>-0.16865972148075836</v>
      </c>
      <c r="N88" s="40">
        <f t="shared" ref="N88:N89" si="56">(H88/B88)*10</f>
        <v>4.5974649813292192</v>
      </c>
      <c r="O88" s="143">
        <f t="shared" ref="O88:O89" si="57">(I88/C88)*10</f>
        <v>3.6699604410403159</v>
      </c>
      <c r="P88" s="52">
        <f t="shared" ref="P88:P89" si="58">(O88-N88)/N88</f>
        <v>-0.20174260033640173</v>
      </c>
    </row>
    <row r="89" spans="1:16" ht="20.100000000000001" customHeight="1" x14ac:dyDescent="0.25">
      <c r="A89" s="38" t="s">
        <v>200</v>
      </c>
      <c r="B89" s="19">
        <v>4803</v>
      </c>
      <c r="C89" s="140">
        <v>2597.1300000000006</v>
      </c>
      <c r="D89" s="247">
        <f t="shared" si="37"/>
        <v>2.7191855781598263E-2</v>
      </c>
      <c r="E89" s="215">
        <f t="shared" si="38"/>
        <v>1.8817215013342749E-2</v>
      </c>
      <c r="F89" s="52">
        <f t="shared" si="44"/>
        <v>-0.45926920674578375</v>
      </c>
      <c r="H89" s="19">
        <v>316.45100000000002</v>
      </c>
      <c r="I89" s="140">
        <v>202.542</v>
      </c>
      <c r="J89" s="214">
        <f t="shared" si="39"/>
        <v>6.6112900881186397E-3</v>
      </c>
      <c r="K89" s="215">
        <f t="shared" si="40"/>
        <v>4.8572190970999941E-3</v>
      </c>
      <c r="L89" s="52">
        <f t="shared" si="55"/>
        <v>-0.35995778177348153</v>
      </c>
      <c r="N89" s="40">
        <f t="shared" si="56"/>
        <v>0.65886112846137834</v>
      </c>
      <c r="O89" s="143">
        <f t="shared" si="57"/>
        <v>0.77986854720402887</v>
      </c>
      <c r="P89" s="52">
        <f t="shared" si="58"/>
        <v>0.18366149331838119</v>
      </c>
    </row>
    <row r="90" spans="1:16" ht="20.100000000000001" customHeight="1" x14ac:dyDescent="0.25">
      <c r="A90" s="38" t="s">
        <v>205</v>
      </c>
      <c r="B90" s="19">
        <v>33.969999999999992</v>
      </c>
      <c r="C90" s="140">
        <v>217.3</v>
      </c>
      <c r="D90" s="247">
        <f t="shared" si="37"/>
        <v>1.923188300855492E-4</v>
      </c>
      <c r="E90" s="215">
        <f t="shared" si="38"/>
        <v>1.57442285230211E-3</v>
      </c>
      <c r="F90" s="52">
        <f t="shared" si="44"/>
        <v>5.3968207241683857</v>
      </c>
      <c r="H90" s="19">
        <v>175.197</v>
      </c>
      <c r="I90" s="140">
        <v>184.26599999999999</v>
      </c>
      <c r="J90" s="214">
        <f t="shared" si="39"/>
        <v>3.6602133966020692E-3</v>
      </c>
      <c r="K90" s="215">
        <f t="shared" si="40"/>
        <v>4.4189369816938088E-3</v>
      </c>
      <c r="L90" s="52"/>
      <c r="N90" s="40"/>
      <c r="O90" s="143">
        <f t="shared" si="53"/>
        <v>8.4797975149562816</v>
      </c>
      <c r="P90" s="52"/>
    </row>
    <row r="91" spans="1:16" ht="20.100000000000001" customHeight="1" x14ac:dyDescent="0.25">
      <c r="A91" s="38" t="s">
        <v>209</v>
      </c>
      <c r="B91" s="19">
        <v>181.79999999999998</v>
      </c>
      <c r="C91" s="140">
        <v>668.53</v>
      </c>
      <c r="D91" s="247">
        <f t="shared" si="37"/>
        <v>1.0292482575670547E-3</v>
      </c>
      <c r="E91" s="215">
        <f t="shared" si="38"/>
        <v>4.8437593624000436E-3</v>
      </c>
      <c r="F91" s="52">
        <f t="shared" si="44"/>
        <v>2.6772827282728278</v>
      </c>
      <c r="H91" s="19">
        <v>51.375999999999998</v>
      </c>
      <c r="I91" s="140">
        <v>171.624</v>
      </c>
      <c r="J91" s="214">
        <f t="shared" si="39"/>
        <v>1.0733467094974679E-3</v>
      </c>
      <c r="K91" s="215">
        <f t="shared" si="40"/>
        <v>4.1157654724486249E-3</v>
      </c>
      <c r="L91" s="52">
        <f t="shared" si="45"/>
        <v>2.3405481158517594</v>
      </c>
      <c r="N91" s="40">
        <f t="shared" si="52"/>
        <v>2.8259625962596262</v>
      </c>
      <c r="O91" s="143">
        <f t="shared" si="53"/>
        <v>2.5671847187112022</v>
      </c>
      <c r="P91" s="52">
        <f t="shared" si="54"/>
        <v>-9.1571586223729892E-2</v>
      </c>
    </row>
    <row r="92" spans="1:16" ht="20.100000000000001" customHeight="1" x14ac:dyDescent="0.25">
      <c r="A92" s="38" t="s">
        <v>194</v>
      </c>
      <c r="B92" s="19">
        <v>3603.16</v>
      </c>
      <c r="C92" s="140">
        <v>1681.97</v>
      </c>
      <c r="D92" s="247">
        <f t="shared" si="37"/>
        <v>2.0399043738918092E-2</v>
      </c>
      <c r="E92" s="215">
        <f t="shared" si="38"/>
        <v>1.2186525563214817E-2</v>
      </c>
      <c r="F92" s="52">
        <f t="shared" si="44"/>
        <v>-0.53319586141053965</v>
      </c>
      <c r="H92" s="19">
        <v>391.053</v>
      </c>
      <c r="I92" s="140">
        <v>165.51999999999998</v>
      </c>
      <c r="J92" s="214">
        <f t="shared" si="39"/>
        <v>8.1698740810711868E-3</v>
      </c>
      <c r="K92" s="215">
        <f t="shared" si="40"/>
        <v>3.9693836584609168E-3</v>
      </c>
      <c r="L92" s="52">
        <f t="shared" si="45"/>
        <v>-0.57673256566245501</v>
      </c>
      <c r="N92" s="40">
        <f t="shared" ref="N92" si="59">(H92/B92)*10</f>
        <v>1.0853056761287314</v>
      </c>
      <c r="O92" s="143">
        <f t="shared" ref="O92" si="60">(I92/C92)*10</f>
        <v>0.98408413943173767</v>
      </c>
      <c r="P92" s="52">
        <f t="shared" ref="P92" si="61">(O92-N92)/N92</f>
        <v>-9.3265463291456657E-2</v>
      </c>
    </row>
    <row r="93" spans="1:16" ht="20.100000000000001" customHeight="1" x14ac:dyDescent="0.25">
      <c r="A93" s="38" t="s">
        <v>210</v>
      </c>
      <c r="B93" s="19">
        <v>431.28999999999996</v>
      </c>
      <c r="C93" s="140">
        <v>558.63</v>
      </c>
      <c r="D93" s="247">
        <f t="shared" si="37"/>
        <v>2.4417188174152642E-3</v>
      </c>
      <c r="E93" s="215">
        <f t="shared" si="38"/>
        <v>4.0474912010194557E-3</v>
      </c>
      <c r="F93" s="52">
        <f t="shared" si="44"/>
        <v>0.29525377356303195</v>
      </c>
      <c r="H93" s="19">
        <v>116.31099999999999</v>
      </c>
      <c r="I93" s="140">
        <v>149.34199999999998</v>
      </c>
      <c r="J93" s="214">
        <f t="shared" si="39"/>
        <v>2.4299678668709122E-3</v>
      </c>
      <c r="K93" s="215">
        <f t="shared" si="40"/>
        <v>3.5814142962896944E-3</v>
      </c>
      <c r="L93" s="52"/>
      <c r="N93" s="40"/>
      <c r="O93" s="143">
        <f t="shared" ref="O93:O94" si="62">(I93/C93)*10</f>
        <v>2.6733616168125591</v>
      </c>
      <c r="P93" s="52"/>
    </row>
    <row r="94" spans="1:16" ht="20.100000000000001" customHeight="1" x14ac:dyDescent="0.25">
      <c r="A94" s="38" t="s">
        <v>206</v>
      </c>
      <c r="B94" s="19">
        <v>273.66999999999996</v>
      </c>
      <c r="C94" s="140">
        <v>182.81000000000003</v>
      </c>
      <c r="D94" s="247">
        <f t="shared" si="37"/>
        <v>1.5493639749635634E-3</v>
      </c>
      <c r="E94" s="215">
        <f t="shared" si="38"/>
        <v>1.3245294138488207E-3</v>
      </c>
      <c r="F94" s="52">
        <f t="shared" si="44"/>
        <v>-0.3320057002959767</v>
      </c>
      <c r="H94" s="19">
        <v>187.39599999999999</v>
      </c>
      <c r="I94" s="140">
        <v>138.39800000000002</v>
      </c>
      <c r="J94" s="214">
        <f t="shared" si="39"/>
        <v>3.9150747425449137E-3</v>
      </c>
      <c r="K94" s="215">
        <f t="shared" si="40"/>
        <v>3.318963022980148E-3</v>
      </c>
      <c r="L94" s="52">
        <f t="shared" si="45"/>
        <v>-0.26146769408098341</v>
      </c>
      <c r="N94" s="40">
        <f t="shared" ref="N94" si="63">(H94/B94)*10</f>
        <v>6.8475170826177525</v>
      </c>
      <c r="O94" s="143">
        <f t="shared" si="62"/>
        <v>7.5705924183578581</v>
      </c>
      <c r="P94" s="52">
        <f t="shared" ref="P94" si="64">(O94-N94)/N94</f>
        <v>0.10559671878374921</v>
      </c>
    </row>
    <row r="95" spans="1:16" ht="20.100000000000001" customHeight="1" thickBot="1" x14ac:dyDescent="0.3">
      <c r="A95" s="8" t="s">
        <v>17</v>
      </c>
      <c r="B95" s="19">
        <f>B96-SUM(B68:B94)</f>
        <v>4562.7700000000477</v>
      </c>
      <c r="C95" s="140">
        <f>C96-SUM(C68:C94)</f>
        <v>4873.4700000000012</v>
      </c>
      <c r="D95" s="247">
        <f t="shared" si="37"/>
        <v>2.5831810077993837E-2</v>
      </c>
      <c r="E95" s="215">
        <f t="shared" si="38"/>
        <v>3.5310181951259852E-2</v>
      </c>
      <c r="F95" s="52">
        <f t="shared" si="44"/>
        <v>6.8094600429114374E-2</v>
      </c>
      <c r="H95" s="19">
        <f>H96-SUM(H68:H94)</f>
        <v>1705.2089999999953</v>
      </c>
      <c r="I95" s="140">
        <f>I96-SUM(I68:I94)</f>
        <v>1438.5019999999931</v>
      </c>
      <c r="J95" s="214">
        <f t="shared" si="39"/>
        <v>3.5625203775215331E-2</v>
      </c>
      <c r="K95" s="215">
        <f t="shared" si="40"/>
        <v>3.4497138300285876E-2</v>
      </c>
      <c r="L95" s="52">
        <f t="shared" si="45"/>
        <v>-0.15640722046388619</v>
      </c>
      <c r="N95" s="40">
        <f t="shared" si="51"/>
        <v>3.7372232218586019</v>
      </c>
      <c r="O95" s="143">
        <f t="shared" si="51"/>
        <v>2.951699712935532</v>
      </c>
      <c r="P95" s="52">
        <f t="shared" si="47"/>
        <v>-0.21018907950925447</v>
      </c>
    </row>
    <row r="96" spans="1:16" s="1" customFormat="1" ht="26.25" customHeight="1" thickBot="1" x14ac:dyDescent="0.3">
      <c r="A96" s="12" t="s">
        <v>18</v>
      </c>
      <c r="B96" s="17">
        <v>176633.77000000008</v>
      </c>
      <c r="C96" s="145">
        <v>138018.82999999999</v>
      </c>
      <c r="D96" s="243">
        <f>SUM(D68:D95)</f>
        <v>0.99999999999999978</v>
      </c>
      <c r="E96" s="244">
        <f>SUM(E68:E95)</f>
        <v>1.0000000000000002</v>
      </c>
      <c r="F96" s="57">
        <f t="shared" si="44"/>
        <v>-0.21861583999481002</v>
      </c>
      <c r="H96" s="17">
        <v>47865.241999999998</v>
      </c>
      <c r="I96" s="145">
        <v>41699.168999999987</v>
      </c>
      <c r="J96" s="269">
        <f>SUM(J68:J95)</f>
        <v>1.0000000000000002</v>
      </c>
      <c r="K96" s="243">
        <f>SUM(K68:K95)</f>
        <v>1.0000000000000002</v>
      </c>
      <c r="L96" s="57">
        <f t="shared" si="45"/>
        <v>-0.12882151520303631</v>
      </c>
      <c r="N96" s="37">
        <f t="shared" si="51"/>
        <v>2.7098579167505727</v>
      </c>
      <c r="O96" s="150">
        <f t="shared" si="51"/>
        <v>3.0212666633965806</v>
      </c>
      <c r="P96" s="57">
        <f t="shared" si="47"/>
        <v>0.11491700163358463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130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7"/>
      <c r="M4" s="362" t="s">
        <v>104</v>
      </c>
      <c r="N4" s="362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153</v>
      </c>
      <c r="F5" s="360"/>
      <c r="G5" s="364" t="str">
        <f>E5</f>
        <v>jan-abr</v>
      </c>
      <c r="H5" s="364"/>
      <c r="I5" s="131" t="s">
        <v>152</v>
      </c>
      <c r="K5" s="359" t="str">
        <f>E5</f>
        <v>jan-abr</v>
      </c>
      <c r="L5" s="360"/>
      <c r="M5" s="371" t="str">
        <f>E5</f>
        <v>jan-abr</v>
      </c>
      <c r="N5" s="366"/>
      <c r="O5" s="131" t="str">
        <f>I5</f>
        <v>2025/2024</v>
      </c>
      <c r="Q5" s="359" t="str">
        <f>E5</f>
        <v>jan-abr</v>
      </c>
      <c r="R5" s="360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388425.89000000007</v>
      </c>
      <c r="F7" s="145">
        <v>382798.06999999995</v>
      </c>
      <c r="G7" s="243">
        <f>E7/E15</f>
        <v>0.41743357450659346</v>
      </c>
      <c r="H7" s="244">
        <f>F7/F15</f>
        <v>0.41958669734663212</v>
      </c>
      <c r="I7" s="164">
        <f t="shared" ref="I7:I18" si="0">(F7-E7)/E7</f>
        <v>-1.4488787037342238E-2</v>
      </c>
      <c r="J7" s="1"/>
      <c r="K7" s="17">
        <v>73612.266000000003</v>
      </c>
      <c r="L7" s="145">
        <v>73061.088000000003</v>
      </c>
      <c r="M7" s="243">
        <f>K7/K15</f>
        <v>0.3618896565592456</v>
      </c>
      <c r="N7" s="244">
        <f>L7/L15</f>
        <v>0.36531860242924574</v>
      </c>
      <c r="O7" s="164">
        <f t="shared" ref="O7:O18" si="1">(L7-K7)/K7</f>
        <v>-7.4875836589516189E-3</v>
      </c>
      <c r="P7" s="1"/>
      <c r="Q7" s="187">
        <f t="shared" ref="Q7:Q18" si="2">(K7/E7)*10</f>
        <v>1.8951431378582924</v>
      </c>
      <c r="R7" s="188">
        <f t="shared" ref="R7:R18" si="3">(L7/F7)*10</f>
        <v>1.908606488010768</v>
      </c>
      <c r="S7" s="55">
        <f>(R7-Q7)/Q7</f>
        <v>7.1041336580468855E-3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233902.88000000009</v>
      </c>
      <c r="F8" s="181">
        <v>225952.09999999998</v>
      </c>
      <c r="G8" s="245">
        <f>E8/E7</f>
        <v>0.6021814869240566</v>
      </c>
      <c r="H8" s="246">
        <f>F8/F7</f>
        <v>0.59026447024667605</v>
      </c>
      <c r="I8" s="206">
        <f t="shared" si="0"/>
        <v>-3.3991800357482185E-2</v>
      </c>
      <c r="K8" s="180">
        <v>59655.576000000001</v>
      </c>
      <c r="L8" s="181">
        <v>58023.455000000002</v>
      </c>
      <c r="M8" s="250">
        <f>K8/K7</f>
        <v>0.81040265762230435</v>
      </c>
      <c r="N8" s="246">
        <f>L8/L7</f>
        <v>0.79417726437361569</v>
      </c>
      <c r="O8" s="207">
        <f t="shared" si="1"/>
        <v>-2.7359068664427933E-2</v>
      </c>
      <c r="Q8" s="189">
        <f t="shared" si="2"/>
        <v>2.5504421322217139</v>
      </c>
      <c r="R8" s="190">
        <f t="shared" si="3"/>
        <v>2.5679537831248305</v>
      </c>
      <c r="S8" s="182">
        <f t="shared" ref="S8:S18" si="4">(R8-Q8)/Q8</f>
        <v>6.8661235955438087E-3</v>
      </c>
    </row>
    <row r="9" spans="1:19" ht="24" customHeight="1" x14ac:dyDescent="0.25">
      <c r="A9" s="8"/>
      <c r="B9" t="s">
        <v>37</v>
      </c>
      <c r="E9" s="19">
        <v>62745.470000000016</v>
      </c>
      <c r="F9" s="140">
        <v>58635.220000000016</v>
      </c>
      <c r="G9" s="247">
        <f>E9/E7</f>
        <v>0.1615378161326991</v>
      </c>
      <c r="H9" s="215">
        <f>F9/F7</f>
        <v>0.15317532818281979</v>
      </c>
      <c r="I9" s="182">
        <f t="shared" si="0"/>
        <v>-6.5506721042969299E-2</v>
      </c>
      <c r="K9" s="19">
        <v>8842.8720000000012</v>
      </c>
      <c r="L9" s="140">
        <v>8726.1699999999946</v>
      </c>
      <c r="M9" s="247">
        <f>K9/K7</f>
        <v>0.12012769719655146</v>
      </c>
      <c r="N9" s="215">
        <f>L9/L7</f>
        <v>0.1194366281542371</v>
      </c>
      <c r="O9" s="182">
        <f t="shared" si="1"/>
        <v>-1.3197296082088101E-2</v>
      </c>
      <c r="Q9" s="189">
        <f t="shared" si="2"/>
        <v>1.4093243703489668</v>
      </c>
      <c r="R9" s="190">
        <f t="shared" si="3"/>
        <v>1.4882130569306284</v>
      </c>
      <c r="S9" s="182">
        <f t="shared" si="4"/>
        <v>5.5976245243050567E-2</v>
      </c>
    </row>
    <row r="10" spans="1:19" ht="24" customHeight="1" thickBot="1" x14ac:dyDescent="0.3">
      <c r="A10" s="8"/>
      <c r="B10" t="s">
        <v>36</v>
      </c>
      <c r="E10" s="19">
        <v>91777.54</v>
      </c>
      <c r="F10" s="140">
        <v>98210.749999999927</v>
      </c>
      <c r="G10" s="247">
        <f>E10/E7</f>
        <v>0.23628069694324438</v>
      </c>
      <c r="H10" s="215">
        <f>F10/F7</f>
        <v>0.25656020157050413</v>
      </c>
      <c r="I10" s="186">
        <f t="shared" si="0"/>
        <v>7.0095690078421521E-2</v>
      </c>
      <c r="K10" s="19">
        <v>5113.8180000000011</v>
      </c>
      <c r="L10" s="140">
        <v>6311.4630000000025</v>
      </c>
      <c r="M10" s="247">
        <f>K10/K7</f>
        <v>6.9469645181144138E-2</v>
      </c>
      <c r="N10" s="215">
        <f>L10/L7</f>
        <v>8.6386107472147172E-2</v>
      </c>
      <c r="O10" s="209">
        <f t="shared" si="1"/>
        <v>0.23419781462695799</v>
      </c>
      <c r="Q10" s="189">
        <f t="shared" si="2"/>
        <v>0.55719710944529588</v>
      </c>
      <c r="R10" s="190">
        <f t="shared" si="3"/>
        <v>0.64264482248633747</v>
      </c>
      <c r="S10" s="182">
        <f t="shared" si="4"/>
        <v>0.15335275720670374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542083.57000000007</v>
      </c>
      <c r="F11" s="145">
        <v>529523.68000000052</v>
      </c>
      <c r="G11" s="243">
        <f>E11/E15</f>
        <v>0.58256642549340665</v>
      </c>
      <c r="H11" s="244">
        <f>F11/F15</f>
        <v>0.58041330265336788</v>
      </c>
      <c r="I11" s="164">
        <f t="shared" si="0"/>
        <v>-2.3169656294876353E-2</v>
      </c>
      <c r="J11" s="1"/>
      <c r="K11" s="17">
        <v>129798.53799999994</v>
      </c>
      <c r="L11" s="145">
        <v>126931.70599999992</v>
      </c>
      <c r="M11" s="243">
        <f>K11/K15</f>
        <v>0.63811034344075435</v>
      </c>
      <c r="N11" s="244">
        <f>L11/L15</f>
        <v>0.63468139757075448</v>
      </c>
      <c r="O11" s="164">
        <f t="shared" si="1"/>
        <v>-2.2086781901965839E-2</v>
      </c>
      <c r="Q11" s="191">
        <f t="shared" si="2"/>
        <v>2.3944377801378471</v>
      </c>
      <c r="R11" s="192">
        <f t="shared" si="3"/>
        <v>2.3970921564829699</v>
      </c>
      <c r="S11" s="57">
        <f t="shared" si="4"/>
        <v>1.1085593316064223E-3</v>
      </c>
    </row>
    <row r="12" spans="1:19" s="3" customFormat="1" ht="24" customHeight="1" x14ac:dyDescent="0.25">
      <c r="A12" s="46"/>
      <c r="B12" s="3" t="s">
        <v>33</v>
      </c>
      <c r="E12" s="31">
        <v>406996.2</v>
      </c>
      <c r="F12" s="141">
        <v>375029.19000000047</v>
      </c>
      <c r="G12" s="247">
        <f>E12/E11</f>
        <v>0.7507997337015766</v>
      </c>
      <c r="H12" s="215">
        <f>F12/F11</f>
        <v>0.70823875147566606</v>
      </c>
      <c r="I12" s="206">
        <f t="shared" si="0"/>
        <v>-7.8543755445381419E-2</v>
      </c>
      <c r="K12" s="31">
        <v>116241.58199999995</v>
      </c>
      <c r="L12" s="141">
        <v>111516.91099999991</v>
      </c>
      <c r="M12" s="247">
        <f>K12/K11</f>
        <v>0.89555386209357768</v>
      </c>
      <c r="N12" s="215">
        <f>L12/L11</f>
        <v>0.87855835641254187</v>
      </c>
      <c r="O12" s="206">
        <f t="shared" si="1"/>
        <v>-4.0645274425119643E-2</v>
      </c>
      <c r="Q12" s="189">
        <f t="shared" si="2"/>
        <v>2.8560851919501937</v>
      </c>
      <c r="R12" s="190">
        <f t="shared" si="3"/>
        <v>2.9735528319808857</v>
      </c>
      <c r="S12" s="182">
        <f t="shared" si="4"/>
        <v>4.1128899222534279E-2</v>
      </c>
    </row>
    <row r="13" spans="1:19" ht="24" customHeight="1" x14ac:dyDescent="0.25">
      <c r="A13" s="8"/>
      <c r="B13" s="3" t="s">
        <v>37</v>
      </c>
      <c r="D13" s="3"/>
      <c r="E13" s="19">
        <v>45514.869999999988</v>
      </c>
      <c r="F13" s="140">
        <v>53013.470000000023</v>
      </c>
      <c r="G13" s="247">
        <f>E13/E11</f>
        <v>8.3962828830986311E-2</v>
      </c>
      <c r="H13" s="215">
        <f>F13/F11</f>
        <v>0.10011539049585086</v>
      </c>
      <c r="I13" s="182">
        <f t="shared" si="0"/>
        <v>0.1647505529511572</v>
      </c>
      <c r="K13" s="19">
        <v>5586.7110000000002</v>
      </c>
      <c r="L13" s="140">
        <v>6496.3920000000007</v>
      </c>
      <c r="M13" s="247">
        <f>K13/K11</f>
        <v>4.3041401591133503E-2</v>
      </c>
      <c r="N13" s="215">
        <f>L13/L11</f>
        <v>5.1180214973239269E-2</v>
      </c>
      <c r="O13" s="182">
        <f t="shared" si="1"/>
        <v>0.16282943578073047</v>
      </c>
      <c r="Q13" s="189">
        <f t="shared" si="2"/>
        <v>1.2274474254238235</v>
      </c>
      <c r="R13" s="190">
        <f t="shared" si="3"/>
        <v>1.225422897237249</v>
      </c>
      <c r="S13" s="182">
        <f t="shared" si="4"/>
        <v>-1.6493807756168923E-3</v>
      </c>
    </row>
    <row r="14" spans="1:19" ht="24" customHeight="1" thickBot="1" x14ac:dyDescent="0.3">
      <c r="A14" s="8"/>
      <c r="B14" t="s">
        <v>36</v>
      </c>
      <c r="E14" s="19">
        <v>89572.5</v>
      </c>
      <c r="F14" s="140">
        <v>101481.02</v>
      </c>
      <c r="G14" s="247">
        <f>E14/E11</f>
        <v>0.16523743746743697</v>
      </c>
      <c r="H14" s="215">
        <f>F14/F11</f>
        <v>0.19164585802848308</v>
      </c>
      <c r="I14" s="186">
        <f t="shared" si="0"/>
        <v>0.13294839375924536</v>
      </c>
      <c r="K14" s="19">
        <v>7970.2449999999999</v>
      </c>
      <c r="L14" s="140">
        <v>8918.4030000000021</v>
      </c>
      <c r="M14" s="247">
        <f>K14/K11</f>
        <v>6.140473631528888E-2</v>
      </c>
      <c r="N14" s="215">
        <f>L14/L11</f>
        <v>7.0261428614218802E-2</v>
      </c>
      <c r="O14" s="209">
        <f t="shared" si="1"/>
        <v>0.11896221508874598</v>
      </c>
      <c r="Q14" s="189">
        <f t="shared" si="2"/>
        <v>0.88980937229618462</v>
      </c>
      <c r="R14" s="190">
        <f t="shared" si="3"/>
        <v>0.8788247299839913</v>
      </c>
      <c r="S14" s="182">
        <f t="shared" si="4"/>
        <v>-1.2344938875893222E-2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930509.46000000008</v>
      </c>
      <c r="F15" s="145">
        <v>912321.75000000047</v>
      </c>
      <c r="G15" s="243">
        <f>G7+G11</f>
        <v>1</v>
      </c>
      <c r="H15" s="244">
        <f>H7+H11</f>
        <v>1</v>
      </c>
      <c r="I15" s="164">
        <f t="shared" si="0"/>
        <v>-1.9545970010879429E-2</v>
      </c>
      <c r="J15" s="1"/>
      <c r="K15" s="17">
        <v>203410.80399999995</v>
      </c>
      <c r="L15" s="145">
        <v>199992.79399999988</v>
      </c>
      <c r="M15" s="243">
        <f>M7+M11</f>
        <v>1</v>
      </c>
      <c r="N15" s="244">
        <f>N7+N11</f>
        <v>1.0000000000000002</v>
      </c>
      <c r="O15" s="164">
        <f t="shared" si="1"/>
        <v>-1.6803483063761296E-2</v>
      </c>
      <c r="Q15" s="191">
        <f t="shared" si="2"/>
        <v>2.1860154328791017</v>
      </c>
      <c r="R15" s="192">
        <f t="shared" si="3"/>
        <v>2.1921300681475562</v>
      </c>
      <c r="S15" s="57">
        <f t="shared" si="4"/>
        <v>2.7971601556358418E-3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640899.08000000007</v>
      </c>
      <c r="F16" s="181">
        <f t="shared" ref="F16:F17" si="5">F8+F12</f>
        <v>600981.2900000005</v>
      </c>
      <c r="G16" s="245">
        <f>E16/E15</f>
        <v>0.68876148771233348</v>
      </c>
      <c r="H16" s="246">
        <f>F16/F15</f>
        <v>0.65873831244295145</v>
      </c>
      <c r="I16" s="207">
        <f t="shared" si="0"/>
        <v>-6.2284049463762009E-2</v>
      </c>
      <c r="J16" s="3"/>
      <c r="K16" s="180">
        <f t="shared" ref="K16:L18" si="6">K8+K12</f>
        <v>175897.15799999994</v>
      </c>
      <c r="L16" s="181">
        <f t="shared" si="6"/>
        <v>169540.36599999992</v>
      </c>
      <c r="M16" s="250">
        <f>K16/K15</f>
        <v>0.8647385219518624</v>
      </c>
      <c r="N16" s="246">
        <f>L16/L15</f>
        <v>0.84773237379742805</v>
      </c>
      <c r="O16" s="207">
        <f t="shared" si="1"/>
        <v>-3.6139253597264019E-2</v>
      </c>
      <c r="P16" s="3"/>
      <c r="Q16" s="189">
        <f t="shared" si="2"/>
        <v>2.7445375331167572</v>
      </c>
      <c r="R16" s="190">
        <f t="shared" si="3"/>
        <v>2.8210589717360386</v>
      </c>
      <c r="S16" s="182">
        <f t="shared" si="4"/>
        <v>2.7881359863343523E-2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108260.34</v>
      </c>
      <c r="F17" s="140">
        <f t="shared" si="5"/>
        <v>111648.69000000003</v>
      </c>
      <c r="G17" s="248">
        <f>E17/E15</f>
        <v>0.11634523307264387</v>
      </c>
      <c r="H17" s="215">
        <f>F17/F15</f>
        <v>0.12237863451134424</v>
      </c>
      <c r="I17" s="182">
        <f t="shared" si="0"/>
        <v>3.1298165145241877E-2</v>
      </c>
      <c r="K17" s="19">
        <f t="shared" si="6"/>
        <v>14429.583000000002</v>
      </c>
      <c r="L17" s="140">
        <f t="shared" si="6"/>
        <v>15222.561999999994</v>
      </c>
      <c r="M17" s="247">
        <f>K17/K15</f>
        <v>7.0938134633202699E-2</v>
      </c>
      <c r="N17" s="215">
        <f>L17/L15</f>
        <v>7.6115552443354551E-2</v>
      </c>
      <c r="O17" s="182">
        <f t="shared" si="1"/>
        <v>5.4955087752708583E-2</v>
      </c>
      <c r="Q17" s="189">
        <f t="shared" si="2"/>
        <v>1.3328595679636701</v>
      </c>
      <c r="R17" s="190">
        <f t="shared" si="3"/>
        <v>1.3634339999869225</v>
      </c>
      <c r="S17" s="182">
        <f t="shared" si="4"/>
        <v>2.2938974786341298E-2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181350.03999999998</v>
      </c>
      <c r="F18" s="142">
        <f>F10+F14</f>
        <v>199691.76999999993</v>
      </c>
      <c r="G18" s="249">
        <f>E18/E15</f>
        <v>0.19489327921502267</v>
      </c>
      <c r="H18" s="221">
        <f>F18/F15</f>
        <v>0.21888305304570435</v>
      </c>
      <c r="I18" s="208">
        <f t="shared" si="0"/>
        <v>0.10113992806398032</v>
      </c>
      <c r="K18" s="21">
        <f t="shared" si="6"/>
        <v>13084.063000000002</v>
      </c>
      <c r="L18" s="142">
        <f t="shared" si="6"/>
        <v>15229.866000000005</v>
      </c>
      <c r="M18" s="249">
        <f>K18/K15</f>
        <v>6.4323343414934855E-2</v>
      </c>
      <c r="N18" s="221">
        <f>L18/L15</f>
        <v>7.615207375921762E-2</v>
      </c>
      <c r="O18" s="208">
        <f t="shared" si="1"/>
        <v>0.16400127391621419</v>
      </c>
      <c r="Q18" s="193">
        <f t="shared" si="2"/>
        <v>0.72148112015856203</v>
      </c>
      <c r="R18" s="194">
        <f t="shared" si="3"/>
        <v>0.7626686868467345</v>
      </c>
      <c r="S18" s="186">
        <f t="shared" si="4"/>
        <v>5.7087518352691699E-2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79" workbookViewId="0">
      <selection activeCell="F96" sqref="F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131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152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2025/2024</v>
      </c>
      <c r="N5" s="359" t="str">
        <f>B5</f>
        <v>jan-abr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161</v>
      </c>
      <c r="B7" s="39">
        <v>78843.189999999988</v>
      </c>
      <c r="C7" s="147">
        <v>77378.090000000026</v>
      </c>
      <c r="D7" s="247">
        <f>B7/$B$33</f>
        <v>8.4731207353872545E-2</v>
      </c>
      <c r="E7" s="246">
        <f>C7/$C$33</f>
        <v>8.4814474717938071E-2</v>
      </c>
      <c r="F7" s="52">
        <f>(C7-B7)/B7</f>
        <v>-1.8582454616561841E-2</v>
      </c>
      <c r="H7" s="39">
        <v>23152.480000000003</v>
      </c>
      <c r="I7" s="147">
        <v>23193.658999999996</v>
      </c>
      <c r="J7" s="247">
        <f>H7/$H$33</f>
        <v>0.11382128945323867</v>
      </c>
      <c r="K7" s="246">
        <f>I7/$I$33</f>
        <v>0.11597247348821978</v>
      </c>
      <c r="L7" s="52">
        <f>(I7-H7)/H7</f>
        <v>1.7785999599175901E-3</v>
      </c>
      <c r="N7" s="27">
        <f t="shared" ref="N7:N33" si="0">(H7/B7)*10</f>
        <v>2.9365224821573053</v>
      </c>
      <c r="O7" s="151">
        <f t="shared" ref="O7:O33" si="1">(I7/C7)*10</f>
        <v>2.9974452716524782</v>
      </c>
      <c r="P7" s="61">
        <f>(O7-N7)/N7</f>
        <v>2.0746576900176238E-2</v>
      </c>
    </row>
    <row r="8" spans="1:16" ht="20.100000000000001" customHeight="1" x14ac:dyDescent="0.25">
      <c r="A8" s="8" t="s">
        <v>160</v>
      </c>
      <c r="B8" s="19">
        <v>72111.620000000024</v>
      </c>
      <c r="C8" s="140">
        <v>66980.179999999993</v>
      </c>
      <c r="D8" s="247">
        <f t="shared" ref="D8:D32" si="2">B8/$B$33</f>
        <v>7.7496923029670234E-2</v>
      </c>
      <c r="E8" s="215">
        <f t="shared" ref="E8:E32" si="3">C8/$C$33</f>
        <v>7.3417278498512165E-2</v>
      </c>
      <c r="F8" s="52">
        <f t="shared" ref="F8:F33" si="4">(C8-B8)/B8</f>
        <v>-7.115968272519782E-2</v>
      </c>
      <c r="H8" s="19">
        <v>21997.213</v>
      </c>
      <c r="I8" s="140">
        <v>20362.430999999993</v>
      </c>
      <c r="J8" s="247">
        <f t="shared" ref="J8:J32" si="5">H8/$H$33</f>
        <v>0.10814181236902243</v>
      </c>
      <c r="K8" s="215">
        <f t="shared" ref="K8:K32" si="6">I8/$I$33</f>
        <v>0.10181582342411795</v>
      </c>
      <c r="L8" s="52">
        <f t="shared" ref="L8:L33" si="7">(I8-H8)/H8</f>
        <v>-7.4317687427039356E-2</v>
      </c>
      <c r="N8" s="27">
        <f t="shared" si="0"/>
        <v>3.0504394437401339</v>
      </c>
      <c r="O8" s="152">
        <f t="shared" si="1"/>
        <v>3.0400681216443424</v>
      </c>
      <c r="P8" s="52">
        <f t="shared" ref="P8:P71" si="8">(O8-N8)/N8</f>
        <v>-3.3999436104442901E-3</v>
      </c>
    </row>
    <row r="9" spans="1:16" ht="20.100000000000001" customHeight="1" x14ac:dyDescent="0.25">
      <c r="A9" s="8" t="s">
        <v>164</v>
      </c>
      <c r="B9" s="19">
        <v>97998.76</v>
      </c>
      <c r="C9" s="140">
        <v>115182.95</v>
      </c>
      <c r="D9" s="247">
        <f t="shared" si="2"/>
        <v>0.10531731724683377</v>
      </c>
      <c r="E9" s="215">
        <f t="shared" si="3"/>
        <v>0.12625255289594925</v>
      </c>
      <c r="F9" s="52">
        <f t="shared" si="4"/>
        <v>0.17535109627917744</v>
      </c>
      <c r="H9" s="19">
        <v>11040.024999999994</v>
      </c>
      <c r="I9" s="140">
        <v>14195.555999999999</v>
      </c>
      <c r="J9" s="247">
        <f t="shared" si="5"/>
        <v>5.4274526145622004E-2</v>
      </c>
      <c r="K9" s="215">
        <f t="shared" si="6"/>
        <v>7.0980337421557307E-2</v>
      </c>
      <c r="L9" s="52">
        <f t="shared" si="7"/>
        <v>0.28582643608144059</v>
      </c>
      <c r="N9" s="27">
        <f t="shared" si="0"/>
        <v>1.126547417538752</v>
      </c>
      <c r="O9" s="152">
        <f t="shared" si="1"/>
        <v>1.2324355297376912</v>
      </c>
      <c r="P9" s="52">
        <f t="shared" si="8"/>
        <v>9.3993480035026403E-2</v>
      </c>
    </row>
    <row r="10" spans="1:16" ht="20.100000000000001" customHeight="1" x14ac:dyDescent="0.25">
      <c r="A10" s="8" t="s">
        <v>162</v>
      </c>
      <c r="B10" s="19">
        <v>51472.500000000007</v>
      </c>
      <c r="C10" s="140">
        <v>48909.87000000001</v>
      </c>
      <c r="D10" s="247">
        <f t="shared" si="2"/>
        <v>5.531647147359469E-2</v>
      </c>
      <c r="E10" s="215">
        <f t="shared" si="3"/>
        <v>5.361032990828072E-2</v>
      </c>
      <c r="F10" s="52">
        <f t="shared" si="4"/>
        <v>-4.9786390791199127E-2</v>
      </c>
      <c r="H10" s="19">
        <v>14331.33</v>
      </c>
      <c r="I10" s="140">
        <v>14082.289000000006</v>
      </c>
      <c r="J10" s="247">
        <f t="shared" si="5"/>
        <v>7.0455107192831296E-2</v>
      </c>
      <c r="K10" s="215">
        <f t="shared" si="6"/>
        <v>7.0413982015772064E-2</v>
      </c>
      <c r="L10" s="52">
        <f t="shared" si="7"/>
        <v>-1.7377382280639259E-2</v>
      </c>
      <c r="N10" s="27">
        <f t="shared" si="0"/>
        <v>2.7842692699985427</v>
      </c>
      <c r="O10" s="152">
        <f t="shared" si="1"/>
        <v>2.879232555719327</v>
      </c>
      <c r="P10" s="52">
        <f t="shared" si="8"/>
        <v>3.4107076763029452E-2</v>
      </c>
    </row>
    <row r="11" spans="1:16" ht="20.100000000000001" customHeight="1" x14ac:dyDescent="0.25">
      <c r="A11" s="8" t="s">
        <v>167</v>
      </c>
      <c r="B11" s="19">
        <v>53038.540000000015</v>
      </c>
      <c r="C11" s="140">
        <v>55252.44</v>
      </c>
      <c r="D11" s="247">
        <f t="shared" si="2"/>
        <v>5.6999463498200224E-2</v>
      </c>
      <c r="E11" s="215">
        <f t="shared" si="3"/>
        <v>6.0562449596318402E-2</v>
      </c>
      <c r="F11" s="52">
        <f t="shared" si="4"/>
        <v>4.1741345067190502E-2</v>
      </c>
      <c r="H11" s="19">
        <v>11735.541000000005</v>
      </c>
      <c r="I11" s="140">
        <v>12356.985000000001</v>
      </c>
      <c r="J11" s="247">
        <f t="shared" si="5"/>
        <v>5.7693793885205839E-2</v>
      </c>
      <c r="K11" s="215">
        <f t="shared" si="6"/>
        <v>6.1787151191057425E-2</v>
      </c>
      <c r="L11" s="52">
        <f t="shared" si="7"/>
        <v>5.2954013794506413E-2</v>
      </c>
      <c r="N11" s="27">
        <f t="shared" si="0"/>
        <v>2.212644050910904</v>
      </c>
      <c r="O11" s="152">
        <f t="shared" si="1"/>
        <v>2.2364596025080523</v>
      </c>
      <c r="P11" s="52">
        <f t="shared" si="8"/>
        <v>1.0763390337159701E-2</v>
      </c>
    </row>
    <row r="12" spans="1:16" ht="20.100000000000001" customHeight="1" x14ac:dyDescent="0.25">
      <c r="A12" s="8" t="s">
        <v>165</v>
      </c>
      <c r="B12" s="19">
        <v>35652.709999999992</v>
      </c>
      <c r="C12" s="140">
        <v>34553.849999999991</v>
      </c>
      <c r="D12" s="247">
        <f t="shared" si="2"/>
        <v>3.831525796631878E-2</v>
      </c>
      <c r="E12" s="215">
        <f t="shared" si="3"/>
        <v>3.7874631400599608E-2</v>
      </c>
      <c r="F12" s="52">
        <f t="shared" si="4"/>
        <v>-3.0821219480931486E-2</v>
      </c>
      <c r="H12" s="19">
        <v>13046.141</v>
      </c>
      <c r="I12" s="140">
        <v>12086.073000000002</v>
      </c>
      <c r="J12" s="247">
        <f t="shared" si="5"/>
        <v>6.4136912806263713E-2</v>
      </c>
      <c r="K12" s="215">
        <f t="shared" si="6"/>
        <v>6.0432542384502137E-2</v>
      </c>
      <c r="L12" s="52">
        <f t="shared" si="7"/>
        <v>-7.3590190386567E-2</v>
      </c>
      <c r="N12" s="27">
        <f t="shared" si="0"/>
        <v>3.6592284289188681</v>
      </c>
      <c r="O12" s="152">
        <f t="shared" si="1"/>
        <v>3.4977500336431411</v>
      </c>
      <c r="P12" s="52">
        <f t="shared" si="8"/>
        <v>-4.4129083060123801E-2</v>
      </c>
    </row>
    <row r="13" spans="1:16" ht="20.100000000000001" customHeight="1" x14ac:dyDescent="0.25">
      <c r="A13" s="8" t="s">
        <v>163</v>
      </c>
      <c r="B13" s="19">
        <v>60950.450000000004</v>
      </c>
      <c r="C13" s="140">
        <v>60422.749999999993</v>
      </c>
      <c r="D13" s="247">
        <f t="shared" si="2"/>
        <v>6.5502235732240691E-2</v>
      </c>
      <c r="E13" s="215">
        <f t="shared" si="3"/>
        <v>6.6229649791863437E-2</v>
      </c>
      <c r="F13" s="52">
        <f t="shared" si="4"/>
        <v>-8.6578524030587398E-3</v>
      </c>
      <c r="H13" s="19">
        <v>11719.001999999999</v>
      </c>
      <c r="I13" s="140">
        <v>11213.836000000001</v>
      </c>
      <c r="J13" s="247">
        <f t="shared" si="5"/>
        <v>5.7612485519697353E-2</v>
      </c>
      <c r="K13" s="215">
        <f t="shared" si="6"/>
        <v>5.6071200245344857E-2</v>
      </c>
      <c r="L13" s="52">
        <f t="shared" si="7"/>
        <v>-4.310657170294855E-2</v>
      </c>
      <c r="N13" s="27">
        <f t="shared" si="0"/>
        <v>1.9227096764667033</v>
      </c>
      <c r="O13" s="152">
        <f t="shared" si="1"/>
        <v>1.855896330438453</v>
      </c>
      <c r="P13" s="52">
        <f t="shared" si="8"/>
        <v>-3.4749575999966281E-2</v>
      </c>
    </row>
    <row r="14" spans="1:16" ht="20.100000000000001" customHeight="1" x14ac:dyDescent="0.25">
      <c r="A14" s="8" t="s">
        <v>159</v>
      </c>
      <c r="B14" s="19">
        <v>50061.12000000001</v>
      </c>
      <c r="C14" s="140">
        <v>53135.419999999991</v>
      </c>
      <c r="D14" s="247">
        <f t="shared" si="2"/>
        <v>5.3799689473334314E-2</v>
      </c>
      <c r="E14" s="215">
        <f t="shared" si="3"/>
        <v>5.8241974391161876E-2</v>
      </c>
      <c r="F14" s="52">
        <f t="shared" si="4"/>
        <v>6.1410931277605864E-2</v>
      </c>
      <c r="H14" s="19">
        <v>9395.7670000000016</v>
      </c>
      <c r="I14" s="140">
        <v>9901.0000000000055</v>
      </c>
      <c r="J14" s="247">
        <f t="shared" si="5"/>
        <v>4.6191091206738456E-2</v>
      </c>
      <c r="K14" s="215">
        <f t="shared" si="6"/>
        <v>4.950678372941781E-2</v>
      </c>
      <c r="L14" s="52">
        <f t="shared" si="7"/>
        <v>5.3772406233573454E-2</v>
      </c>
      <c r="N14" s="27">
        <f t="shared" si="0"/>
        <v>1.8768591274026631</v>
      </c>
      <c r="O14" s="152">
        <f t="shared" si="1"/>
        <v>1.8633521669726159</v>
      </c>
      <c r="P14" s="52">
        <f t="shared" si="8"/>
        <v>-7.1965765745771347E-3</v>
      </c>
    </row>
    <row r="15" spans="1:16" ht="20.100000000000001" customHeight="1" x14ac:dyDescent="0.25">
      <c r="A15" s="8" t="s">
        <v>169</v>
      </c>
      <c r="B15" s="19">
        <v>25542.750000000004</v>
      </c>
      <c r="C15" s="140">
        <v>24843.78999999999</v>
      </c>
      <c r="D15" s="247">
        <f t="shared" si="2"/>
        <v>2.7450285137348308E-2</v>
      </c>
      <c r="E15" s="215">
        <f t="shared" si="3"/>
        <v>2.7231390679877999E-2</v>
      </c>
      <c r="F15" s="52">
        <f t="shared" si="4"/>
        <v>-2.7364320599779335E-2</v>
      </c>
      <c r="H15" s="19">
        <v>8571.3869999999988</v>
      </c>
      <c r="I15" s="140">
        <v>8897.8870000000006</v>
      </c>
      <c r="J15" s="247">
        <f t="shared" si="5"/>
        <v>4.2138307461780634E-2</v>
      </c>
      <c r="K15" s="215">
        <f t="shared" si="6"/>
        <v>4.4491038012099589E-2</v>
      </c>
      <c r="L15" s="52">
        <f t="shared" si="7"/>
        <v>3.809185141214623E-2</v>
      </c>
      <c r="N15" s="27">
        <f t="shared" si="0"/>
        <v>3.3557024987520911</v>
      </c>
      <c r="O15" s="152">
        <f t="shared" si="1"/>
        <v>3.5815336548892112</v>
      </c>
      <c r="P15" s="52">
        <f t="shared" si="8"/>
        <v>6.7297728633900489E-2</v>
      </c>
    </row>
    <row r="16" spans="1:16" ht="20.100000000000001" customHeight="1" x14ac:dyDescent="0.25">
      <c r="A16" s="8" t="s">
        <v>170</v>
      </c>
      <c r="B16" s="19">
        <v>84287.440000000017</v>
      </c>
      <c r="C16" s="140">
        <v>83621.000000000015</v>
      </c>
      <c r="D16" s="247">
        <f t="shared" si="2"/>
        <v>9.0582034491084054E-2</v>
      </c>
      <c r="E16" s="215">
        <f t="shared" si="3"/>
        <v>9.1657356628842848E-2</v>
      </c>
      <c r="F16" s="52">
        <f t="shared" si="4"/>
        <v>-7.9067533668124475E-3</v>
      </c>
      <c r="H16" s="19">
        <v>7102.3219999999983</v>
      </c>
      <c r="I16" s="140">
        <v>7946.5329999999994</v>
      </c>
      <c r="J16" s="247">
        <f t="shared" si="5"/>
        <v>3.4916149291657081E-2</v>
      </c>
      <c r="K16" s="215">
        <f t="shared" si="6"/>
        <v>3.9734096619501204E-2</v>
      </c>
      <c r="L16" s="52">
        <f t="shared" si="7"/>
        <v>0.11886408416852987</v>
      </c>
      <c r="N16" s="27">
        <f t="shared" si="0"/>
        <v>0.84263112036621313</v>
      </c>
      <c r="O16" s="152">
        <f t="shared" si="1"/>
        <v>0.95030351227562426</v>
      </c>
      <c r="P16" s="52">
        <f t="shared" si="8"/>
        <v>0.1277811717452543</v>
      </c>
    </row>
    <row r="17" spans="1:16" ht="20.100000000000001" customHeight="1" x14ac:dyDescent="0.25">
      <c r="A17" s="8" t="s">
        <v>171</v>
      </c>
      <c r="B17" s="19">
        <v>57345.640000000014</v>
      </c>
      <c r="C17" s="140">
        <v>36002.670000000006</v>
      </c>
      <c r="D17" s="247">
        <f t="shared" si="2"/>
        <v>6.1628218159114685E-2</v>
      </c>
      <c r="E17" s="215">
        <f t="shared" si="3"/>
        <v>3.9462689561001921E-2</v>
      </c>
      <c r="F17" s="52">
        <f t="shared" si="4"/>
        <v>-0.3721812155204825</v>
      </c>
      <c r="H17" s="19">
        <v>11531.082000000002</v>
      </c>
      <c r="I17" s="140">
        <v>7328.7009999999973</v>
      </c>
      <c r="J17" s="247">
        <f t="shared" si="5"/>
        <v>5.6688640786258335E-2</v>
      </c>
      <c r="K17" s="215">
        <f t="shared" si="6"/>
        <v>3.6644825313056024E-2</v>
      </c>
      <c r="L17" s="52">
        <f t="shared" si="7"/>
        <v>-0.36443943421788205</v>
      </c>
      <c r="N17" s="27">
        <f t="shared" si="0"/>
        <v>2.010803611224846</v>
      </c>
      <c r="O17" s="152">
        <f t="shared" si="1"/>
        <v>2.0355993041627181</v>
      </c>
      <c r="P17" s="52">
        <f t="shared" si="8"/>
        <v>1.2331235531633161E-2</v>
      </c>
    </row>
    <row r="18" spans="1:16" ht="20.100000000000001" customHeight="1" x14ac:dyDescent="0.25">
      <c r="A18" s="8" t="s">
        <v>172</v>
      </c>
      <c r="B18" s="19">
        <v>29879.339999999997</v>
      </c>
      <c r="C18" s="140">
        <v>29757.73</v>
      </c>
      <c r="D18" s="247">
        <f t="shared" si="2"/>
        <v>3.2110732114426853E-2</v>
      </c>
      <c r="E18" s="215">
        <f t="shared" si="3"/>
        <v>3.2617582557907886E-2</v>
      </c>
      <c r="F18" s="52">
        <f t="shared" si="4"/>
        <v>-4.0700363528778398E-3</v>
      </c>
      <c r="H18" s="19">
        <v>7026.3969999999999</v>
      </c>
      <c r="I18" s="140">
        <v>6882.9079999999994</v>
      </c>
      <c r="J18" s="247">
        <f t="shared" si="5"/>
        <v>3.454288986537804E-2</v>
      </c>
      <c r="K18" s="215">
        <f t="shared" si="6"/>
        <v>3.4415780000553425E-2</v>
      </c>
      <c r="L18" s="52">
        <f t="shared" si="7"/>
        <v>-2.0421419398875481E-2</v>
      </c>
      <c r="N18" s="27">
        <f t="shared" si="0"/>
        <v>2.3515904300429664</v>
      </c>
      <c r="O18" s="152">
        <f t="shared" si="1"/>
        <v>2.3129815345458136</v>
      </c>
      <c r="P18" s="52">
        <f t="shared" si="8"/>
        <v>-1.6418205740209368E-2</v>
      </c>
    </row>
    <row r="19" spans="1:16" ht="20.100000000000001" customHeight="1" x14ac:dyDescent="0.25">
      <c r="A19" s="8" t="s">
        <v>168</v>
      </c>
      <c r="B19" s="19">
        <v>11770.260000000002</v>
      </c>
      <c r="C19" s="140">
        <v>16312.969999999998</v>
      </c>
      <c r="D19" s="247">
        <f t="shared" si="2"/>
        <v>1.2649264199850262E-2</v>
      </c>
      <c r="E19" s="215">
        <f t="shared" si="3"/>
        <v>1.7880720261245549E-2</v>
      </c>
      <c r="F19" s="52">
        <f t="shared" si="4"/>
        <v>0.38594814388127319</v>
      </c>
      <c r="H19" s="19">
        <v>3147.9190000000008</v>
      </c>
      <c r="I19" s="140">
        <v>4442.7309999999989</v>
      </c>
      <c r="J19" s="247">
        <f t="shared" si="5"/>
        <v>1.5475672570469759E-2</v>
      </c>
      <c r="K19" s="215">
        <f t="shared" si="6"/>
        <v>2.2214455386827585E-2</v>
      </c>
      <c r="L19" s="52">
        <f t="shared" si="7"/>
        <v>0.41132316301658262</v>
      </c>
      <c r="N19" s="27">
        <f t="shared" si="0"/>
        <v>2.6744685334053795</v>
      </c>
      <c r="O19" s="152">
        <f t="shared" si="1"/>
        <v>2.7234347883923031</v>
      </c>
      <c r="P19" s="52">
        <f t="shared" si="8"/>
        <v>1.8308779623058529E-2</v>
      </c>
    </row>
    <row r="20" spans="1:16" ht="20.100000000000001" customHeight="1" x14ac:dyDescent="0.25">
      <c r="A20" s="8" t="s">
        <v>175</v>
      </c>
      <c r="B20" s="19">
        <v>20263.63</v>
      </c>
      <c r="C20" s="140">
        <v>18598.669999999998</v>
      </c>
      <c r="D20" s="247">
        <f t="shared" si="2"/>
        <v>2.1776919925134343E-2</v>
      </c>
      <c r="E20" s="215">
        <f t="shared" si="3"/>
        <v>2.0386086377969171E-2</v>
      </c>
      <c r="F20" s="52">
        <f t="shared" si="4"/>
        <v>-8.2164942806397606E-2</v>
      </c>
      <c r="H20" s="19">
        <v>4392.4739999999993</v>
      </c>
      <c r="I20" s="140">
        <v>3962.7730000000001</v>
      </c>
      <c r="J20" s="247">
        <f t="shared" si="5"/>
        <v>2.159410372322209E-2</v>
      </c>
      <c r="K20" s="215">
        <f t="shared" si="6"/>
        <v>1.9814578919278465E-2</v>
      </c>
      <c r="L20" s="52">
        <f t="shared" si="7"/>
        <v>-9.7826646213500457E-2</v>
      </c>
      <c r="N20" s="27">
        <f t="shared" si="0"/>
        <v>2.1676639378038383</v>
      </c>
      <c r="O20" s="152">
        <f t="shared" si="1"/>
        <v>2.1306754730311366</v>
      </c>
      <c r="P20" s="52">
        <f t="shared" si="8"/>
        <v>-1.7063745042590145E-2</v>
      </c>
    </row>
    <row r="21" spans="1:16" ht="20.100000000000001" customHeight="1" x14ac:dyDescent="0.25">
      <c r="A21" s="8" t="s">
        <v>166</v>
      </c>
      <c r="B21" s="19">
        <v>21302.350000000006</v>
      </c>
      <c r="C21" s="140">
        <v>13659.759999999998</v>
      </c>
      <c r="D21" s="247">
        <f t="shared" si="2"/>
        <v>2.2893211639137986E-2</v>
      </c>
      <c r="E21" s="215">
        <f t="shared" si="3"/>
        <v>1.4972524769907104E-2</v>
      </c>
      <c r="F21" s="52">
        <f t="shared" si="4"/>
        <v>-0.35876745992813025</v>
      </c>
      <c r="H21" s="19">
        <v>5295.3269999999993</v>
      </c>
      <c r="I21" s="140">
        <v>3875.3739999999998</v>
      </c>
      <c r="J21" s="247">
        <f t="shared" si="5"/>
        <v>2.6032673269410007E-2</v>
      </c>
      <c r="K21" s="215">
        <f t="shared" si="6"/>
        <v>1.9377568173781303E-2</v>
      </c>
      <c r="L21" s="52">
        <f t="shared" si="7"/>
        <v>-0.26815208956878389</v>
      </c>
      <c r="N21" s="27">
        <f t="shared" si="0"/>
        <v>2.4857947597330803</v>
      </c>
      <c r="O21" s="152">
        <f t="shared" si="1"/>
        <v>2.8370732721511951</v>
      </c>
      <c r="P21" s="52">
        <f t="shared" si="8"/>
        <v>0.14131436678056011</v>
      </c>
    </row>
    <row r="22" spans="1:16" ht="20.100000000000001" customHeight="1" x14ac:dyDescent="0.25">
      <c r="A22" s="8" t="s">
        <v>176</v>
      </c>
      <c r="B22" s="19">
        <v>13019.529999999997</v>
      </c>
      <c r="C22" s="140">
        <v>11477.670000000004</v>
      </c>
      <c r="D22" s="247">
        <f t="shared" si="2"/>
        <v>1.3991829809016658E-2</v>
      </c>
      <c r="E22" s="215">
        <f t="shared" si="3"/>
        <v>1.2580726043196934E-2</v>
      </c>
      <c r="F22" s="52">
        <f t="shared" si="4"/>
        <v>-0.11842670203916683</v>
      </c>
      <c r="H22" s="19">
        <v>3772.8330000000001</v>
      </c>
      <c r="I22" s="140">
        <v>3664.0969999999993</v>
      </c>
      <c r="J22" s="247">
        <f t="shared" si="5"/>
        <v>1.8547849601931662E-2</v>
      </c>
      <c r="K22" s="215">
        <f t="shared" si="6"/>
        <v>1.8321145110858344E-2</v>
      </c>
      <c r="L22" s="52">
        <f t="shared" si="7"/>
        <v>-2.8820782685054117E-2</v>
      </c>
      <c r="N22" s="27">
        <f t="shared" si="0"/>
        <v>2.8978258047717551</v>
      </c>
      <c r="O22" s="152">
        <f t="shared" si="1"/>
        <v>3.1923700542008944</v>
      </c>
      <c r="P22" s="52">
        <f t="shared" si="8"/>
        <v>0.10164318674508414</v>
      </c>
    </row>
    <row r="23" spans="1:16" ht="20.100000000000001" customHeight="1" x14ac:dyDescent="0.25">
      <c r="A23" s="8" t="s">
        <v>177</v>
      </c>
      <c r="B23" s="19">
        <v>14640.519999999997</v>
      </c>
      <c r="C23" s="140">
        <v>16208.949999999999</v>
      </c>
      <c r="D23" s="247">
        <f t="shared" si="2"/>
        <v>1.5733875505145316E-2</v>
      </c>
      <c r="E23" s="215">
        <f t="shared" si="3"/>
        <v>1.7766703468376149E-2</v>
      </c>
      <c r="F23" s="52">
        <f t="shared" si="4"/>
        <v>0.10712939157898779</v>
      </c>
      <c r="H23" s="19">
        <v>3347.0070000000005</v>
      </c>
      <c r="I23" s="140">
        <v>3352.9440000000009</v>
      </c>
      <c r="J23" s="247">
        <f t="shared" si="5"/>
        <v>1.6454420975593805E-2</v>
      </c>
      <c r="K23" s="215">
        <f t="shared" si="6"/>
        <v>1.6765324054625694E-2</v>
      </c>
      <c r="L23" s="52">
        <f t="shared" si="7"/>
        <v>1.7738235982178562E-3</v>
      </c>
      <c r="N23" s="27">
        <f t="shared" si="0"/>
        <v>2.2861257660247052</v>
      </c>
      <c r="O23" s="152">
        <f t="shared" si="1"/>
        <v>2.0685756942923512</v>
      </c>
      <c r="P23" s="52">
        <f t="shared" si="8"/>
        <v>-9.5161025244314135E-2</v>
      </c>
    </row>
    <row r="24" spans="1:16" ht="20.100000000000001" customHeight="1" x14ac:dyDescent="0.25">
      <c r="A24" s="8" t="s">
        <v>180</v>
      </c>
      <c r="B24" s="19">
        <v>25682.109999999997</v>
      </c>
      <c r="C24" s="140">
        <v>27390.639999999999</v>
      </c>
      <c r="D24" s="247">
        <f t="shared" si="2"/>
        <v>2.7600052556155625E-2</v>
      </c>
      <c r="E24" s="215">
        <f t="shared" si="3"/>
        <v>3.0023004493754529E-2</v>
      </c>
      <c r="F24" s="52">
        <f t="shared" si="4"/>
        <v>6.6526075933792145E-2</v>
      </c>
      <c r="H24" s="19">
        <v>1860.1409999999992</v>
      </c>
      <c r="I24" s="140">
        <v>2280.145</v>
      </c>
      <c r="J24" s="247">
        <f t="shared" si="5"/>
        <v>9.1447502464028357E-3</v>
      </c>
      <c r="K24" s="215">
        <f t="shared" si="6"/>
        <v>1.140113578292226E-2</v>
      </c>
      <c r="L24" s="52">
        <f t="shared" si="7"/>
        <v>0.2257914856992029</v>
      </c>
      <c r="N24" s="27">
        <f t="shared" si="0"/>
        <v>0.72429446022931887</v>
      </c>
      <c r="O24" s="152">
        <f t="shared" si="1"/>
        <v>0.83245407920369885</v>
      </c>
      <c r="P24" s="52">
        <f t="shared" si="8"/>
        <v>0.14933100405066685</v>
      </c>
    </row>
    <row r="25" spans="1:16" ht="20.100000000000001" customHeight="1" x14ac:dyDescent="0.25">
      <c r="A25" s="8" t="s">
        <v>173</v>
      </c>
      <c r="B25" s="19">
        <v>12557.21</v>
      </c>
      <c r="C25" s="140">
        <v>9946.6699999999983</v>
      </c>
      <c r="D25" s="247">
        <f t="shared" si="2"/>
        <v>1.3494983704948036E-2</v>
      </c>
      <c r="E25" s="215">
        <f t="shared" si="3"/>
        <v>1.0902590012788796E-2</v>
      </c>
      <c r="F25" s="52">
        <f t="shared" si="4"/>
        <v>-0.20789172117054672</v>
      </c>
      <c r="H25" s="19">
        <v>2212.4650000000001</v>
      </c>
      <c r="I25" s="140">
        <v>2013.5729999999999</v>
      </c>
      <c r="J25" s="247">
        <f t="shared" si="5"/>
        <v>1.087683130144847E-2</v>
      </c>
      <c r="K25" s="215">
        <f t="shared" si="6"/>
        <v>1.006822775824613E-2</v>
      </c>
      <c r="L25" s="52">
        <f t="shared" si="7"/>
        <v>-8.9896111350914146E-2</v>
      </c>
      <c r="N25" s="27">
        <f t="shared" si="0"/>
        <v>1.7619080990124401</v>
      </c>
      <c r="O25" s="152">
        <f t="shared" si="1"/>
        <v>2.024368959661877</v>
      </c>
      <c r="P25" s="52">
        <f t="shared" si="8"/>
        <v>0.14896399011761616</v>
      </c>
    </row>
    <row r="26" spans="1:16" ht="20.100000000000001" customHeight="1" x14ac:dyDescent="0.25">
      <c r="A26" s="8" t="s">
        <v>178</v>
      </c>
      <c r="B26" s="19">
        <v>5625.2699999999986</v>
      </c>
      <c r="C26" s="140">
        <v>5855.699999999998</v>
      </c>
      <c r="D26" s="247">
        <f t="shared" si="2"/>
        <v>6.0453657290061268E-3</v>
      </c>
      <c r="E26" s="215">
        <f t="shared" si="3"/>
        <v>6.4184592771135808E-3</v>
      </c>
      <c r="F26" s="52">
        <f t="shared" si="4"/>
        <v>4.0963367091712832E-2</v>
      </c>
      <c r="H26" s="19">
        <v>1761.6220000000001</v>
      </c>
      <c r="I26" s="140">
        <v>1927.8780000000008</v>
      </c>
      <c r="J26" s="247">
        <f t="shared" si="5"/>
        <v>8.6604151075475796E-3</v>
      </c>
      <c r="K26" s="215">
        <f t="shared" si="6"/>
        <v>9.6397373197356362E-3</v>
      </c>
      <c r="L26" s="52">
        <f t="shared" si="7"/>
        <v>9.4376659692034251E-2</v>
      </c>
      <c r="N26" s="27">
        <f t="shared" si="0"/>
        <v>3.1316221265823696</v>
      </c>
      <c r="O26" s="152">
        <f t="shared" si="1"/>
        <v>3.2923100568676702</v>
      </c>
      <c r="P26" s="52">
        <f t="shared" si="8"/>
        <v>5.1311404693855582E-2</v>
      </c>
    </row>
    <row r="27" spans="1:16" ht="20.100000000000001" customHeight="1" x14ac:dyDescent="0.25">
      <c r="A27" s="8" t="s">
        <v>174</v>
      </c>
      <c r="B27" s="19">
        <v>733.5300000000002</v>
      </c>
      <c r="C27" s="140">
        <v>877.92999999999972</v>
      </c>
      <c r="D27" s="247">
        <f t="shared" si="2"/>
        <v>7.8831009412843591E-4</v>
      </c>
      <c r="E27" s="215">
        <f t="shared" si="3"/>
        <v>9.6230304714318125E-4</v>
      </c>
      <c r="F27" s="52">
        <f t="shared" si="4"/>
        <v>0.19685629762927145</v>
      </c>
      <c r="H27" s="19">
        <v>1477.875</v>
      </c>
      <c r="I27" s="140">
        <v>1781.4650000000001</v>
      </c>
      <c r="J27" s="247">
        <f t="shared" si="5"/>
        <v>7.2654695372031458E-3</v>
      </c>
      <c r="K27" s="215">
        <f t="shared" si="6"/>
        <v>8.9076459424833106E-3</v>
      </c>
      <c r="L27" s="52">
        <f t="shared" si="7"/>
        <v>0.20542332741267033</v>
      </c>
      <c r="N27" s="27">
        <f t="shared" si="0"/>
        <v>20.147437732608068</v>
      </c>
      <c r="O27" s="152">
        <f t="shared" si="1"/>
        <v>20.291651954028232</v>
      </c>
      <c r="P27" s="52">
        <f t="shared" si="8"/>
        <v>7.157943522850904E-3</v>
      </c>
    </row>
    <row r="28" spans="1:16" ht="20.100000000000001" customHeight="1" x14ac:dyDescent="0.25">
      <c r="A28" s="8" t="s">
        <v>181</v>
      </c>
      <c r="B28" s="19">
        <v>6981.47</v>
      </c>
      <c r="C28" s="140">
        <v>4315.83</v>
      </c>
      <c r="D28" s="247">
        <f t="shared" si="2"/>
        <v>7.5028468813202595E-3</v>
      </c>
      <c r="E28" s="215">
        <f t="shared" si="3"/>
        <v>4.7306007995534466E-3</v>
      </c>
      <c r="F28" s="52">
        <f t="shared" si="4"/>
        <v>-0.38181643693949846</v>
      </c>
      <c r="H28" s="19">
        <v>2384.8970000000013</v>
      </c>
      <c r="I28" s="140">
        <v>1720.056</v>
      </c>
      <c r="J28" s="247">
        <f t="shared" si="5"/>
        <v>1.1724534553238386E-2</v>
      </c>
      <c r="K28" s="215">
        <f t="shared" si="6"/>
        <v>8.6005898792533512E-3</v>
      </c>
      <c r="L28" s="52">
        <f t="shared" si="7"/>
        <v>-0.27877136832324451</v>
      </c>
      <c r="N28" s="27">
        <f t="shared" si="0"/>
        <v>3.4160384560844652</v>
      </c>
      <c r="O28" s="152">
        <f t="shared" si="1"/>
        <v>3.9854581853316744</v>
      </c>
      <c r="P28" s="52">
        <f t="shared" si="8"/>
        <v>0.16669008167428243</v>
      </c>
    </row>
    <row r="29" spans="1:16" ht="20.100000000000001" customHeight="1" x14ac:dyDescent="0.25">
      <c r="A29" s="8" t="s">
        <v>182</v>
      </c>
      <c r="B29" s="19">
        <v>6974.7099999999991</v>
      </c>
      <c r="C29" s="140">
        <v>4849.59</v>
      </c>
      <c r="D29" s="247">
        <f t="shared" si="2"/>
        <v>7.4955820438407988E-3</v>
      </c>
      <c r="E29" s="215">
        <f t="shared" si="3"/>
        <v>5.3156575517354478E-3</v>
      </c>
      <c r="F29" s="52">
        <f>(C29-B29)/B29</f>
        <v>-0.30468937059748707</v>
      </c>
      <c r="H29" s="19">
        <v>2011.489</v>
      </c>
      <c r="I29" s="140">
        <v>1469.078</v>
      </c>
      <c r="J29" s="247">
        <f t="shared" si="5"/>
        <v>9.8888011867845505E-3</v>
      </c>
      <c r="K29" s="215">
        <f t="shared" si="6"/>
        <v>7.345654663937543E-3</v>
      </c>
      <c r="L29" s="52">
        <f>(I29-H29)/H29</f>
        <v>-0.26965645847429442</v>
      </c>
      <c r="N29" s="27">
        <f t="shared" si="0"/>
        <v>2.883975104341256</v>
      </c>
      <c r="O29" s="152">
        <f t="shared" si="1"/>
        <v>3.0292828878317546</v>
      </c>
      <c r="P29" s="52">
        <f>(O29-N29)/N29</f>
        <v>5.0384548490646233E-2</v>
      </c>
    </row>
    <row r="30" spans="1:16" ht="20.100000000000001" customHeight="1" x14ac:dyDescent="0.25">
      <c r="A30" s="8" t="s">
        <v>194</v>
      </c>
      <c r="B30" s="19">
        <v>10919.429999999998</v>
      </c>
      <c r="C30" s="140">
        <v>13462.380000000001</v>
      </c>
      <c r="D30" s="247">
        <f t="shared" si="2"/>
        <v>1.1734894129931787E-2</v>
      </c>
      <c r="E30" s="215">
        <f t="shared" si="3"/>
        <v>1.4756175658423137E-2</v>
      </c>
      <c r="F30" s="52">
        <f t="shared" si="4"/>
        <v>0.23288303510348093</v>
      </c>
      <c r="H30" s="19">
        <v>1239.519</v>
      </c>
      <c r="I30" s="140">
        <v>1460.893</v>
      </c>
      <c r="J30" s="247">
        <f t="shared" si="5"/>
        <v>6.0936733724330583E-3</v>
      </c>
      <c r="K30" s="215">
        <f t="shared" si="6"/>
        <v>7.3047281893566639E-3</v>
      </c>
      <c r="L30" s="52">
        <f t="shared" si="7"/>
        <v>0.17859669758995225</v>
      </c>
      <c r="N30" s="27">
        <f t="shared" si="0"/>
        <v>1.1351499116712138</v>
      </c>
      <c r="O30" s="152">
        <f t="shared" si="1"/>
        <v>1.0851669615625172</v>
      </c>
      <c r="P30" s="52">
        <f t="shared" si="8"/>
        <v>-4.4032025721703706E-2</v>
      </c>
    </row>
    <row r="31" spans="1:16" ht="20.100000000000001" customHeight="1" x14ac:dyDescent="0.25">
      <c r="A31" s="8" t="s">
        <v>179</v>
      </c>
      <c r="B31" s="19">
        <v>7511.6200000000008</v>
      </c>
      <c r="C31" s="140">
        <v>4794.0500000000011</v>
      </c>
      <c r="D31" s="247">
        <f t="shared" si="2"/>
        <v>8.0725885366066015E-3</v>
      </c>
      <c r="E31" s="215">
        <f t="shared" si="3"/>
        <v>5.254779906321427E-3</v>
      </c>
      <c r="F31" s="52">
        <f t="shared" si="4"/>
        <v>-0.36178214552919336</v>
      </c>
      <c r="H31" s="19">
        <v>2230.6600000000008</v>
      </c>
      <c r="I31" s="140">
        <v>1383.972</v>
      </c>
      <c r="J31" s="247">
        <f t="shared" si="5"/>
        <v>1.096628082744317E-2</v>
      </c>
      <c r="K31" s="215">
        <f t="shared" si="6"/>
        <v>6.920109331539216E-3</v>
      </c>
      <c r="L31" s="52">
        <f t="shared" si="7"/>
        <v>-0.37956837886544814</v>
      </c>
      <c r="N31" s="27">
        <f t="shared" si="0"/>
        <v>2.9696124138335014</v>
      </c>
      <c r="O31" s="152">
        <f t="shared" si="1"/>
        <v>2.8868534954787699</v>
      </c>
      <c r="P31" s="52">
        <f t="shared" si="8"/>
        <v>-2.7868592537265559E-2</v>
      </c>
    </row>
    <row r="32" spans="1:16" ht="20.100000000000001" customHeight="1" thickBot="1" x14ac:dyDescent="0.3">
      <c r="A32" s="8" t="s">
        <v>17</v>
      </c>
      <c r="B32" s="19">
        <f>B33-SUM(B7:B31)</f>
        <v>75343.760000000009</v>
      </c>
      <c r="C32" s="140">
        <f>C33-SUM(C7:C31)</f>
        <v>78530.20000000007</v>
      </c>
      <c r="D32" s="247">
        <f t="shared" si="2"/>
        <v>8.0970439569738484E-2</v>
      </c>
      <c r="E32" s="215">
        <f t="shared" si="3"/>
        <v>8.6077307704217357E-2</v>
      </c>
      <c r="F32" s="52">
        <f t="shared" si="4"/>
        <v>4.2292022590856362E-2</v>
      </c>
      <c r="H32" s="19">
        <f>H33-SUM(H7:H31)</f>
        <v>17627.889000000025</v>
      </c>
      <c r="I32" s="142">
        <f>I33-SUM(I7:I31)</f>
        <v>18209.956999999937</v>
      </c>
      <c r="J32" s="247">
        <f t="shared" si="5"/>
        <v>8.666151774317761E-2</v>
      </c>
      <c r="K32" s="215">
        <f t="shared" si="6"/>
        <v>9.1053065641954783E-2</v>
      </c>
      <c r="L32" s="52">
        <f t="shared" si="7"/>
        <v>3.3019722327495435E-2</v>
      </c>
      <c r="N32" s="27">
        <f t="shared" si="0"/>
        <v>2.3396614397794884</v>
      </c>
      <c r="O32" s="152">
        <f t="shared" si="1"/>
        <v>2.3188476535141795</v>
      </c>
      <c r="P32" s="52">
        <f t="shared" si="8"/>
        <v>-8.8960675726102133E-3</v>
      </c>
    </row>
    <row r="33" spans="1:16" ht="26.25" customHeight="1" thickBot="1" x14ac:dyDescent="0.3">
      <c r="A33" s="12" t="s">
        <v>18</v>
      </c>
      <c r="B33" s="17">
        <v>930509.4600000002</v>
      </c>
      <c r="C33" s="145">
        <v>912321.75000000012</v>
      </c>
      <c r="D33" s="243">
        <f>SUM(D7:D32)</f>
        <v>0.99999999999999978</v>
      </c>
      <c r="E33" s="244">
        <f>SUM(E7:E32)</f>
        <v>1</v>
      </c>
      <c r="F33" s="57">
        <f t="shared" si="4"/>
        <v>-1.9545970010879928E-2</v>
      </c>
      <c r="G33" s="1"/>
      <c r="H33" s="17">
        <v>203410.80400000003</v>
      </c>
      <c r="I33" s="145">
        <v>199992.79399999997</v>
      </c>
      <c r="J33" s="243">
        <f>SUM(J7:J32)</f>
        <v>1.0000000000000002</v>
      </c>
      <c r="K33" s="244">
        <f>SUM(K7:K32)</f>
        <v>1</v>
      </c>
      <c r="L33" s="57">
        <f t="shared" si="7"/>
        <v>-1.6803483063761289E-2</v>
      </c>
      <c r="N33" s="29">
        <f t="shared" si="0"/>
        <v>2.1860154328791026</v>
      </c>
      <c r="O33" s="146">
        <f t="shared" si="1"/>
        <v>2.192130068147558</v>
      </c>
      <c r="P33" s="57">
        <f t="shared" si="8"/>
        <v>2.7971601556362469E-3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jan-abr</v>
      </c>
      <c r="C37" s="364"/>
      <c r="D37" s="370" t="s">
        <v>56</v>
      </c>
      <c r="E37" s="364"/>
      <c r="F37" s="131" t="str">
        <f>F5</f>
        <v>2025/2024</v>
      </c>
      <c r="H37" s="359" t="str">
        <f>B5</f>
        <v>jan-abr</v>
      </c>
      <c r="I37" s="364"/>
      <c r="J37" s="370" t="s">
        <v>56</v>
      </c>
      <c r="K37" s="360"/>
      <c r="L37" s="131" t="str">
        <f>F37</f>
        <v>2025/2024</v>
      </c>
      <c r="N37" s="359" t="str">
        <f>B5</f>
        <v>jan-abr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167</v>
      </c>
      <c r="B39" s="39">
        <v>53038.540000000015</v>
      </c>
      <c r="C39" s="147">
        <v>55252.44</v>
      </c>
      <c r="D39" s="247">
        <f t="shared" ref="D39:D61" si="9">B39/$B$62</f>
        <v>0.13654738616934106</v>
      </c>
      <c r="E39" s="246">
        <f t="shared" ref="E39:E61" si="10">C39/$C$62</f>
        <v>0.14433834527953601</v>
      </c>
      <c r="F39" s="52">
        <f>(C39-B39)/B39</f>
        <v>4.1741345067190502E-2</v>
      </c>
      <c r="H39" s="39">
        <v>11735.541000000005</v>
      </c>
      <c r="I39" s="147">
        <v>12356.985000000001</v>
      </c>
      <c r="J39" s="247">
        <f t="shared" ref="J39:J61" si="11">H39/$H$62</f>
        <v>0.15942371615078396</v>
      </c>
      <c r="K39" s="246">
        <f t="shared" ref="K39:K61" si="12">I39/$I$62</f>
        <v>0.16913223356323409</v>
      </c>
      <c r="L39" s="52">
        <f>(I39-H39)/H39</f>
        <v>5.2954013794506413E-2</v>
      </c>
      <c r="N39" s="27">
        <f t="shared" ref="N39:N62" si="13">(H39/B39)*10</f>
        <v>2.212644050910904</v>
      </c>
      <c r="O39" s="151">
        <f t="shared" ref="O39:O62" si="14">(I39/C39)*10</f>
        <v>2.2364596025080523</v>
      </c>
      <c r="P39" s="61">
        <f t="shared" si="8"/>
        <v>1.0763390337159701E-2</v>
      </c>
    </row>
    <row r="40" spans="1:16" ht="20.100000000000001" customHeight="1" x14ac:dyDescent="0.25">
      <c r="A40" s="38" t="s">
        <v>163</v>
      </c>
      <c r="B40" s="19">
        <v>60950.450000000004</v>
      </c>
      <c r="C40" s="140">
        <v>60422.749999999993</v>
      </c>
      <c r="D40" s="247">
        <f t="shared" si="9"/>
        <v>0.1569165484823887</v>
      </c>
      <c r="E40" s="215">
        <f t="shared" si="10"/>
        <v>0.15784497032599976</v>
      </c>
      <c r="F40" s="52">
        <f t="shared" ref="F40:F62" si="15">(C40-B40)/B40</f>
        <v>-8.6578524030587398E-3</v>
      </c>
      <c r="H40" s="19">
        <v>11719.001999999999</v>
      </c>
      <c r="I40" s="140">
        <v>11213.836000000001</v>
      </c>
      <c r="J40" s="247">
        <f t="shared" si="11"/>
        <v>0.15919903892104065</v>
      </c>
      <c r="K40" s="215">
        <f t="shared" si="12"/>
        <v>0.1534857515398621</v>
      </c>
      <c r="L40" s="52">
        <f t="shared" ref="L40:L62" si="16">(I40-H40)/H40</f>
        <v>-4.310657170294855E-2</v>
      </c>
      <c r="N40" s="27">
        <f t="shared" si="13"/>
        <v>1.9227096764667033</v>
      </c>
      <c r="O40" s="152">
        <f t="shared" si="14"/>
        <v>1.855896330438453</v>
      </c>
      <c r="P40" s="52">
        <f t="shared" si="8"/>
        <v>-3.4749575999966281E-2</v>
      </c>
    </row>
    <row r="41" spans="1:16" ht="20.100000000000001" customHeight="1" x14ac:dyDescent="0.25">
      <c r="A41" s="38" t="s">
        <v>159</v>
      </c>
      <c r="B41" s="19">
        <v>50061.12000000001</v>
      </c>
      <c r="C41" s="140">
        <v>53135.419999999991</v>
      </c>
      <c r="D41" s="247">
        <f t="shared" si="9"/>
        <v>0.12888203718861271</v>
      </c>
      <c r="E41" s="215">
        <f t="shared" si="10"/>
        <v>0.13880796211955818</v>
      </c>
      <c r="F41" s="52">
        <f t="shared" si="15"/>
        <v>6.1410931277605864E-2</v>
      </c>
      <c r="H41" s="19">
        <v>9395.7670000000016</v>
      </c>
      <c r="I41" s="140">
        <v>9901.0000000000055</v>
      </c>
      <c r="J41" s="247">
        <f t="shared" si="11"/>
        <v>0.12763860577257602</v>
      </c>
      <c r="K41" s="215">
        <f t="shared" si="12"/>
        <v>0.13551673361338398</v>
      </c>
      <c r="L41" s="52">
        <f t="shared" si="16"/>
        <v>5.3772406233573454E-2</v>
      </c>
      <c r="N41" s="27">
        <f t="shared" si="13"/>
        <v>1.8768591274026631</v>
      </c>
      <c r="O41" s="152">
        <f t="shared" si="14"/>
        <v>1.8633521669726159</v>
      </c>
      <c r="P41" s="52">
        <f t="shared" si="8"/>
        <v>-7.1965765745771347E-3</v>
      </c>
    </row>
    <row r="42" spans="1:16" ht="20.100000000000001" customHeight="1" x14ac:dyDescent="0.25">
      <c r="A42" s="38" t="s">
        <v>170</v>
      </c>
      <c r="B42" s="19">
        <v>84287.440000000017</v>
      </c>
      <c r="C42" s="140">
        <v>83621.000000000015</v>
      </c>
      <c r="D42" s="247">
        <f t="shared" si="9"/>
        <v>0.21699748181049411</v>
      </c>
      <c r="E42" s="215">
        <f t="shared" si="10"/>
        <v>0.2184467648961762</v>
      </c>
      <c r="F42" s="52">
        <f t="shared" si="15"/>
        <v>-7.9067533668124475E-3</v>
      </c>
      <c r="H42" s="19">
        <v>7102.3219999999983</v>
      </c>
      <c r="I42" s="140">
        <v>7946.5329999999994</v>
      </c>
      <c r="J42" s="247">
        <f t="shared" si="11"/>
        <v>9.6482860614561142E-2</v>
      </c>
      <c r="K42" s="215">
        <f t="shared" si="12"/>
        <v>0.1087655990012084</v>
      </c>
      <c r="L42" s="52">
        <f t="shared" si="16"/>
        <v>0.11886408416852987</v>
      </c>
      <c r="N42" s="27">
        <f t="shared" si="13"/>
        <v>0.84263112036621313</v>
      </c>
      <c r="O42" s="152">
        <f t="shared" si="14"/>
        <v>0.95030351227562426</v>
      </c>
      <c r="P42" s="52">
        <f t="shared" si="8"/>
        <v>0.1277811717452543</v>
      </c>
    </row>
    <row r="43" spans="1:16" ht="20.100000000000001" customHeight="1" x14ac:dyDescent="0.25">
      <c r="A43" s="38" t="s">
        <v>172</v>
      </c>
      <c r="B43" s="19">
        <v>29879.339999999997</v>
      </c>
      <c r="C43" s="140">
        <v>29757.73</v>
      </c>
      <c r="D43" s="247">
        <f t="shared" si="9"/>
        <v>7.6924172073081915E-2</v>
      </c>
      <c r="E43" s="215">
        <f t="shared" si="10"/>
        <v>7.773740865516901E-2</v>
      </c>
      <c r="F43" s="52">
        <f t="shared" si="15"/>
        <v>-4.0700363528778398E-3</v>
      </c>
      <c r="H43" s="19">
        <v>7026.3969999999999</v>
      </c>
      <c r="I43" s="140">
        <v>6882.9079999999994</v>
      </c>
      <c r="J43" s="247">
        <f t="shared" si="11"/>
        <v>9.5451442834268943E-2</v>
      </c>
      <c r="K43" s="215">
        <f t="shared" si="12"/>
        <v>9.4207575994488327E-2</v>
      </c>
      <c r="L43" s="52">
        <f t="shared" si="16"/>
        <v>-2.0421419398875481E-2</v>
      </c>
      <c r="N43" s="27">
        <f t="shared" si="13"/>
        <v>2.3515904300429664</v>
      </c>
      <c r="O43" s="152">
        <f t="shared" si="14"/>
        <v>2.3129815345458136</v>
      </c>
      <c r="P43" s="52">
        <f t="shared" si="8"/>
        <v>-1.6418205740209368E-2</v>
      </c>
    </row>
    <row r="44" spans="1:16" ht="20.100000000000001" customHeight="1" x14ac:dyDescent="0.25">
      <c r="A44" s="38" t="s">
        <v>168</v>
      </c>
      <c r="B44" s="19">
        <v>11770.260000000002</v>
      </c>
      <c r="C44" s="140">
        <v>16312.969999999998</v>
      </c>
      <c r="D44" s="247">
        <f t="shared" si="9"/>
        <v>3.0302460013672101E-2</v>
      </c>
      <c r="E44" s="215">
        <f t="shared" si="10"/>
        <v>4.2615079015419263E-2</v>
      </c>
      <c r="F44" s="52">
        <f t="shared" si="15"/>
        <v>0.38594814388127319</v>
      </c>
      <c r="H44" s="19">
        <v>3147.9190000000008</v>
      </c>
      <c r="I44" s="140">
        <v>4442.7309999999989</v>
      </c>
      <c r="J44" s="247">
        <f t="shared" si="11"/>
        <v>4.2763511722353452E-2</v>
      </c>
      <c r="K44" s="215">
        <f t="shared" si="12"/>
        <v>6.0808442929292245E-2</v>
      </c>
      <c r="L44" s="52">
        <f t="shared" si="16"/>
        <v>0.41132316301658262</v>
      </c>
      <c r="N44" s="27">
        <f t="shared" si="13"/>
        <v>2.6744685334053795</v>
      </c>
      <c r="O44" s="152">
        <f t="shared" si="14"/>
        <v>2.7234347883923031</v>
      </c>
      <c r="P44" s="52">
        <f t="shared" si="8"/>
        <v>1.8308779623058529E-2</v>
      </c>
    </row>
    <row r="45" spans="1:16" ht="20.100000000000001" customHeight="1" x14ac:dyDescent="0.25">
      <c r="A45" s="38" t="s">
        <v>175</v>
      </c>
      <c r="B45" s="19">
        <v>20263.63</v>
      </c>
      <c r="C45" s="140">
        <v>18598.669999999998</v>
      </c>
      <c r="D45" s="247">
        <f t="shared" si="9"/>
        <v>5.2168587423459326E-2</v>
      </c>
      <c r="E45" s="215">
        <f t="shared" si="10"/>
        <v>4.8586112254954669E-2</v>
      </c>
      <c r="F45" s="52">
        <f t="shared" si="15"/>
        <v>-8.2164942806397606E-2</v>
      </c>
      <c r="H45" s="19">
        <v>4392.4739999999993</v>
      </c>
      <c r="I45" s="140">
        <v>3962.7730000000001</v>
      </c>
      <c r="J45" s="247">
        <f t="shared" si="11"/>
        <v>5.9670408733240178E-2</v>
      </c>
      <c r="K45" s="215">
        <f t="shared" si="12"/>
        <v>5.4239173114969216E-2</v>
      </c>
      <c r="L45" s="52">
        <f t="shared" si="16"/>
        <v>-9.7826646213500457E-2</v>
      </c>
      <c r="N45" s="27">
        <f t="shared" si="13"/>
        <v>2.1676639378038383</v>
      </c>
      <c r="O45" s="152">
        <f t="shared" si="14"/>
        <v>2.1306754730311366</v>
      </c>
      <c r="P45" s="52">
        <f t="shared" si="8"/>
        <v>-1.7063745042590145E-2</v>
      </c>
    </row>
    <row r="46" spans="1:16" ht="20.100000000000001" customHeight="1" x14ac:dyDescent="0.25">
      <c r="A46" s="38" t="s">
        <v>166</v>
      </c>
      <c r="B46" s="19">
        <v>21302.350000000006</v>
      </c>
      <c r="C46" s="140">
        <v>13659.759999999998</v>
      </c>
      <c r="D46" s="247">
        <f t="shared" si="9"/>
        <v>5.4842765501547798E-2</v>
      </c>
      <c r="E46" s="215">
        <f t="shared" si="10"/>
        <v>3.568398346417994E-2</v>
      </c>
      <c r="F46" s="52">
        <f t="shared" si="15"/>
        <v>-0.35876745992813025</v>
      </c>
      <c r="H46" s="19">
        <v>5295.3269999999993</v>
      </c>
      <c r="I46" s="140">
        <v>3875.3739999999998</v>
      </c>
      <c r="J46" s="247">
        <f t="shared" si="11"/>
        <v>7.1935389137457048E-2</v>
      </c>
      <c r="K46" s="215">
        <f t="shared" si="12"/>
        <v>5.3042927584106052E-2</v>
      </c>
      <c r="L46" s="52">
        <f t="shared" si="16"/>
        <v>-0.26815208956878389</v>
      </c>
      <c r="N46" s="27">
        <f t="shared" si="13"/>
        <v>2.4857947597330803</v>
      </c>
      <c r="O46" s="152">
        <f t="shared" si="14"/>
        <v>2.8370732721511951</v>
      </c>
      <c r="P46" s="52">
        <f t="shared" si="8"/>
        <v>0.14131436678056011</v>
      </c>
    </row>
    <row r="47" spans="1:16" ht="20.100000000000001" customHeight="1" x14ac:dyDescent="0.25">
      <c r="A47" s="38" t="s">
        <v>177</v>
      </c>
      <c r="B47" s="19">
        <v>14640.519999999997</v>
      </c>
      <c r="C47" s="140">
        <v>16208.949999999999</v>
      </c>
      <c r="D47" s="247">
        <f t="shared" si="9"/>
        <v>3.7691926251362882E-2</v>
      </c>
      <c r="E47" s="215">
        <f t="shared" si="10"/>
        <v>4.2343343058129826E-2</v>
      </c>
      <c r="F47" s="52">
        <f t="shared" si="15"/>
        <v>0.10712939157898779</v>
      </c>
      <c r="H47" s="19">
        <v>3347.0070000000005</v>
      </c>
      <c r="I47" s="140">
        <v>3352.9440000000009</v>
      </c>
      <c r="J47" s="247">
        <f t="shared" si="11"/>
        <v>4.5468060988640133E-2</v>
      </c>
      <c r="K47" s="215">
        <f t="shared" si="12"/>
        <v>4.5892336013391981E-2</v>
      </c>
      <c r="L47" s="52">
        <f t="shared" si="16"/>
        <v>1.7738235982178562E-3</v>
      </c>
      <c r="N47" s="27">
        <f t="shared" si="13"/>
        <v>2.2861257660247052</v>
      </c>
      <c r="O47" s="152">
        <f t="shared" si="14"/>
        <v>2.0685756942923512</v>
      </c>
      <c r="P47" s="52">
        <f t="shared" si="8"/>
        <v>-9.5161025244314135E-2</v>
      </c>
    </row>
    <row r="48" spans="1:16" ht="20.100000000000001" customHeight="1" x14ac:dyDescent="0.25">
      <c r="A48" s="38" t="s">
        <v>173</v>
      </c>
      <c r="B48" s="19">
        <v>12557.21</v>
      </c>
      <c r="C48" s="140">
        <v>9946.6699999999983</v>
      </c>
      <c r="D48" s="247">
        <f t="shared" si="9"/>
        <v>3.2328457817268549E-2</v>
      </c>
      <c r="E48" s="215">
        <f t="shared" si="10"/>
        <v>2.5984117422535584E-2</v>
      </c>
      <c r="F48" s="52">
        <f t="shared" si="15"/>
        <v>-0.20789172117054672</v>
      </c>
      <c r="H48" s="19">
        <v>2212.4650000000001</v>
      </c>
      <c r="I48" s="140">
        <v>2013.5729999999999</v>
      </c>
      <c r="J48" s="247">
        <f t="shared" si="11"/>
        <v>3.0055656756986668E-2</v>
      </c>
      <c r="K48" s="215">
        <f t="shared" si="12"/>
        <v>2.7560128860933467E-2</v>
      </c>
      <c r="L48" s="52">
        <f t="shared" si="16"/>
        <v>-8.9896111350914146E-2</v>
      </c>
      <c r="N48" s="27">
        <f t="shared" si="13"/>
        <v>1.7619080990124401</v>
      </c>
      <c r="O48" s="152">
        <f t="shared" si="14"/>
        <v>2.024368959661877</v>
      </c>
      <c r="P48" s="52">
        <f t="shared" si="8"/>
        <v>0.14896399011761616</v>
      </c>
    </row>
    <row r="49" spans="1:16" ht="20.100000000000001" customHeight="1" x14ac:dyDescent="0.25">
      <c r="A49" s="38" t="s">
        <v>182</v>
      </c>
      <c r="B49" s="19">
        <v>6974.7099999999991</v>
      </c>
      <c r="C49" s="140">
        <v>4849.59</v>
      </c>
      <c r="D49" s="247">
        <f t="shared" si="9"/>
        <v>1.795634683362635E-2</v>
      </c>
      <c r="E49" s="215">
        <f t="shared" si="10"/>
        <v>1.2668794281016096E-2</v>
      </c>
      <c r="F49" s="52">
        <f t="shared" si="15"/>
        <v>-0.30468937059748707</v>
      </c>
      <c r="H49" s="19">
        <v>2011.489</v>
      </c>
      <c r="I49" s="140">
        <v>1469.078</v>
      </c>
      <c r="J49" s="247">
        <f t="shared" si="11"/>
        <v>2.732545959120454E-2</v>
      </c>
      <c r="K49" s="215">
        <f t="shared" si="12"/>
        <v>2.0107529742781821E-2</v>
      </c>
      <c r="L49" s="52">
        <f t="shared" si="16"/>
        <v>-0.26965645847429442</v>
      </c>
      <c r="N49" s="27">
        <f t="shared" si="13"/>
        <v>2.883975104341256</v>
      </c>
      <c r="O49" s="152">
        <f t="shared" si="14"/>
        <v>3.0292828878317546</v>
      </c>
      <c r="P49" s="52">
        <f t="shared" si="8"/>
        <v>5.0384548490646233E-2</v>
      </c>
    </row>
    <row r="50" spans="1:16" ht="20.100000000000001" customHeight="1" x14ac:dyDescent="0.25">
      <c r="A50" s="38" t="s">
        <v>179</v>
      </c>
      <c r="B50" s="19">
        <v>7511.6200000000008</v>
      </c>
      <c r="C50" s="140">
        <v>4794.0500000000011</v>
      </c>
      <c r="D50" s="247">
        <f t="shared" si="9"/>
        <v>1.9338618236801872E-2</v>
      </c>
      <c r="E50" s="215">
        <f t="shared" si="10"/>
        <v>1.2523704730277245E-2</v>
      </c>
      <c r="F50" s="52">
        <f t="shared" si="15"/>
        <v>-0.36178214552919336</v>
      </c>
      <c r="H50" s="19">
        <v>2230.6600000000008</v>
      </c>
      <c r="I50" s="140">
        <v>1383.972</v>
      </c>
      <c r="J50" s="247">
        <f t="shared" si="11"/>
        <v>3.0302830237558517E-2</v>
      </c>
      <c r="K50" s="215">
        <f t="shared" si="12"/>
        <v>1.8942668907421689E-2</v>
      </c>
      <c r="L50" s="52">
        <f t="shared" si="16"/>
        <v>-0.37956837886544814</v>
      </c>
      <c r="N50" s="27">
        <f t="shared" si="13"/>
        <v>2.9696124138335014</v>
      </c>
      <c r="O50" s="152">
        <f t="shared" si="14"/>
        <v>2.8868534954787699</v>
      </c>
      <c r="P50" s="52">
        <f t="shared" si="8"/>
        <v>-2.7868592537265559E-2</v>
      </c>
    </row>
    <row r="51" spans="1:16" ht="20.100000000000001" customHeight="1" x14ac:dyDescent="0.25">
      <c r="A51" s="38" t="s">
        <v>184</v>
      </c>
      <c r="B51" s="19">
        <v>5823.02</v>
      </c>
      <c r="C51" s="140">
        <v>4900.3999999999987</v>
      </c>
      <c r="D51" s="247">
        <f t="shared" si="9"/>
        <v>1.4991328204203892E-2</v>
      </c>
      <c r="E51" s="215">
        <f t="shared" si="10"/>
        <v>1.2801527447617481E-2</v>
      </c>
      <c r="F51" s="52">
        <f t="shared" si="15"/>
        <v>-0.15844355677981556</v>
      </c>
      <c r="H51" s="19">
        <v>1306.1899999999996</v>
      </c>
      <c r="I51" s="140">
        <v>1178.4199999999998</v>
      </c>
      <c r="J51" s="247">
        <f t="shared" si="11"/>
        <v>1.7744189534934295E-2</v>
      </c>
      <c r="K51" s="215">
        <f t="shared" si="12"/>
        <v>1.6129242422450646E-2</v>
      </c>
      <c r="L51" s="52">
        <f t="shared" si="16"/>
        <v>-9.7818847181497179E-2</v>
      </c>
      <c r="N51" s="27">
        <f t="shared" si="13"/>
        <v>2.2431487441224647</v>
      </c>
      <c r="O51" s="152">
        <f t="shared" si="14"/>
        <v>2.4047424700024491</v>
      </c>
      <c r="P51" s="52">
        <f t="shared" si="8"/>
        <v>7.203879203436464E-2</v>
      </c>
    </row>
    <row r="52" spans="1:16" ht="20.100000000000001" customHeight="1" x14ac:dyDescent="0.25">
      <c r="A52" s="38" t="s">
        <v>185</v>
      </c>
      <c r="B52" s="19">
        <v>2728.2300000000005</v>
      </c>
      <c r="C52" s="140">
        <v>3622.07</v>
      </c>
      <c r="D52" s="247">
        <f t="shared" si="9"/>
        <v>7.0238108999376939E-3</v>
      </c>
      <c r="E52" s="215">
        <f t="shared" si="10"/>
        <v>9.4620905481576732E-3</v>
      </c>
      <c r="F52" s="52">
        <f t="shared" si="15"/>
        <v>0.32762633648922546</v>
      </c>
      <c r="H52" s="19">
        <v>849.46199999999999</v>
      </c>
      <c r="I52" s="140">
        <v>1148.1789999999999</v>
      </c>
      <c r="J52" s="247">
        <f t="shared" si="11"/>
        <v>1.1539680085381422E-2</v>
      </c>
      <c r="K52" s="215">
        <f t="shared" si="12"/>
        <v>1.571532852070311E-2</v>
      </c>
      <c r="L52" s="52">
        <f t="shared" si="16"/>
        <v>0.3516543412183239</v>
      </c>
      <c r="N52" s="27">
        <f t="shared" ref="N52" si="17">(H52/B52)*10</f>
        <v>3.113601126004772</v>
      </c>
      <c r="O52" s="152">
        <f t="shared" ref="O52" si="18">(I52/C52)*10</f>
        <v>3.16995254095034</v>
      </c>
      <c r="P52" s="52">
        <f t="shared" ref="P52" si="19">(O52-N52)/N52</f>
        <v>1.8098469477969215E-2</v>
      </c>
    </row>
    <row r="53" spans="1:16" ht="20.100000000000001" customHeight="1" x14ac:dyDescent="0.25">
      <c r="A53" s="38" t="s">
        <v>187</v>
      </c>
      <c r="B53" s="19">
        <v>694.14999999999986</v>
      </c>
      <c r="C53" s="140">
        <v>2491.0900000000006</v>
      </c>
      <c r="D53" s="247">
        <f t="shared" si="9"/>
        <v>1.7870847898424063E-3</v>
      </c>
      <c r="E53" s="215">
        <f t="shared" si="10"/>
        <v>6.5075824441852602E-3</v>
      </c>
      <c r="F53" s="52">
        <f t="shared" si="15"/>
        <v>2.5886912050709516</v>
      </c>
      <c r="H53" s="19">
        <v>180.33899999999994</v>
      </c>
      <c r="I53" s="140">
        <v>443.60300000000001</v>
      </c>
      <c r="J53" s="247">
        <f t="shared" si="11"/>
        <v>2.4498498660535722E-3</v>
      </c>
      <c r="K53" s="215">
        <f t="shared" si="12"/>
        <v>6.0716725160183758E-3</v>
      </c>
      <c r="L53" s="52">
        <f t="shared" si="16"/>
        <v>1.4598284342266517</v>
      </c>
      <c r="N53" s="27">
        <f t="shared" ref="N53" si="20">(H53/B53)*10</f>
        <v>2.5979831448534174</v>
      </c>
      <c r="O53" s="152">
        <f t="shared" ref="O53" si="21">(I53/C53)*10</f>
        <v>1.7807586237349913</v>
      </c>
      <c r="P53" s="52">
        <f t="shared" ref="P53" si="22">(O53-N53)/N53</f>
        <v>-0.31456113283003434</v>
      </c>
    </row>
    <row r="54" spans="1:16" ht="20.100000000000001" customHeight="1" x14ac:dyDescent="0.25">
      <c r="A54" s="38" t="s">
        <v>188</v>
      </c>
      <c r="B54" s="19">
        <v>1749.8799999999994</v>
      </c>
      <c r="C54" s="140">
        <v>1536.06</v>
      </c>
      <c r="D54" s="247">
        <f t="shared" si="9"/>
        <v>4.5050550054734993E-3</v>
      </c>
      <c r="E54" s="215">
        <f t="shared" si="10"/>
        <v>4.0127161560663035E-3</v>
      </c>
      <c r="F54" s="52">
        <f t="shared" si="15"/>
        <v>-0.12219123597046629</v>
      </c>
      <c r="H54" s="19">
        <v>438.71000000000004</v>
      </c>
      <c r="I54" s="140">
        <v>379.78100000000006</v>
      </c>
      <c r="J54" s="247">
        <f t="shared" si="11"/>
        <v>5.9597404595587372E-3</v>
      </c>
      <c r="K54" s="215">
        <f t="shared" si="12"/>
        <v>5.1981295433213377E-3</v>
      </c>
      <c r="L54" s="52">
        <f t="shared" si="16"/>
        <v>-0.13432335711517851</v>
      </c>
      <c r="N54" s="27">
        <f t="shared" ref="N54" si="23">(H54/B54)*10</f>
        <v>2.5070862001965861</v>
      </c>
      <c r="O54" s="152">
        <f t="shared" ref="O54" si="24">(I54/C54)*10</f>
        <v>2.4724359725531557</v>
      </c>
      <c r="P54" s="52">
        <f t="shared" ref="P54" si="25">(O54-N54)/N54</f>
        <v>-1.3820915946453455E-2</v>
      </c>
    </row>
    <row r="55" spans="1:16" ht="20.100000000000001" customHeight="1" x14ac:dyDescent="0.25">
      <c r="A55" s="38" t="s">
        <v>190</v>
      </c>
      <c r="B55" s="19">
        <v>1737.7099999999994</v>
      </c>
      <c r="C55" s="140">
        <v>1020.5899999999999</v>
      </c>
      <c r="D55" s="247">
        <f t="shared" si="9"/>
        <v>4.4737234173551068E-3</v>
      </c>
      <c r="E55" s="215">
        <f t="shared" si="10"/>
        <v>2.6661315194196245E-3</v>
      </c>
      <c r="F55" s="52">
        <f t="shared" si="15"/>
        <v>-0.41268105725351162</v>
      </c>
      <c r="H55" s="19">
        <v>430.90899999999999</v>
      </c>
      <c r="I55" s="140">
        <v>283.09800000000007</v>
      </c>
      <c r="J55" s="247">
        <f t="shared" si="11"/>
        <v>5.8537662731371421E-3</v>
      </c>
      <c r="K55" s="215">
        <f t="shared" si="12"/>
        <v>3.8748122666883919E-3</v>
      </c>
      <c r="L55" s="52">
        <f t="shared" si="16"/>
        <v>-0.34302138038425728</v>
      </c>
      <c r="N55" s="27">
        <f t="shared" ref="N55:N56" si="26">(H55/B55)*10</f>
        <v>2.4797520875174808</v>
      </c>
      <c r="O55" s="152">
        <f t="shared" ref="O55:O56" si="27">(I55/C55)*10</f>
        <v>2.7738660970615046</v>
      </c>
      <c r="P55" s="52">
        <f t="shared" ref="P55:P56" si="28">(O55-N55)/N55</f>
        <v>0.11860621512308757</v>
      </c>
    </row>
    <row r="56" spans="1:16" ht="20.100000000000001" customHeight="1" x14ac:dyDescent="0.25">
      <c r="A56" s="38" t="s">
        <v>186</v>
      </c>
      <c r="B56" s="19">
        <v>633.49000000000012</v>
      </c>
      <c r="C56" s="140">
        <v>694.73999999999978</v>
      </c>
      <c r="D56" s="247">
        <f t="shared" si="9"/>
        <v>1.630916003050157E-3</v>
      </c>
      <c r="E56" s="215">
        <f t="shared" si="10"/>
        <v>1.8148994324866884E-3</v>
      </c>
      <c r="F56" s="52">
        <f t="shared" si="15"/>
        <v>9.6686609101958434E-2</v>
      </c>
      <c r="H56" s="19">
        <v>207.76100000000002</v>
      </c>
      <c r="I56" s="140">
        <v>236.29900000000004</v>
      </c>
      <c r="J56" s="247">
        <f t="shared" si="11"/>
        <v>2.8223693045938839E-3</v>
      </c>
      <c r="K56" s="215">
        <f t="shared" si="12"/>
        <v>3.234266097980912E-3</v>
      </c>
      <c r="L56" s="52">
        <f t="shared" si="16"/>
        <v>0.13735975471816178</v>
      </c>
      <c r="N56" s="27">
        <f t="shared" si="26"/>
        <v>3.2796255663072813</v>
      </c>
      <c r="O56" s="152">
        <f t="shared" si="27"/>
        <v>3.4012580245847386</v>
      </c>
      <c r="P56" s="52">
        <f t="shared" si="28"/>
        <v>3.7087300308617316E-2</v>
      </c>
    </row>
    <row r="57" spans="1:16" ht="20.100000000000001" customHeight="1" x14ac:dyDescent="0.25">
      <c r="A57" s="38" t="s">
        <v>189</v>
      </c>
      <c r="B57" s="19">
        <v>708.49000000000012</v>
      </c>
      <c r="C57" s="140">
        <v>531.39999999999986</v>
      </c>
      <c r="D57" s="247">
        <f t="shared" si="9"/>
        <v>1.8240030292522465E-3</v>
      </c>
      <c r="E57" s="215">
        <f t="shared" si="10"/>
        <v>1.3881992665219021E-3</v>
      </c>
      <c r="F57" s="52">
        <f t="shared" si="15"/>
        <v>-0.24995412779291201</v>
      </c>
      <c r="H57" s="19">
        <v>185.12699999999998</v>
      </c>
      <c r="I57" s="140">
        <v>158.40499999999994</v>
      </c>
      <c r="J57" s="247">
        <f t="shared" si="11"/>
        <v>2.5148933738841834E-3</v>
      </c>
      <c r="K57" s="215">
        <f t="shared" si="12"/>
        <v>2.1681171788736561E-3</v>
      </c>
      <c r="L57" s="52">
        <f t="shared" si="16"/>
        <v>-0.14434415293285172</v>
      </c>
      <c r="N57" s="27">
        <f t="shared" si="13"/>
        <v>2.6129797174272036</v>
      </c>
      <c r="O57" s="152">
        <f t="shared" si="14"/>
        <v>2.9808995107263829</v>
      </c>
      <c r="P57" s="52">
        <f t="shared" si="8"/>
        <v>0.1408046877843511</v>
      </c>
    </row>
    <row r="58" spans="1:16" ht="20.100000000000001" customHeight="1" x14ac:dyDescent="0.25">
      <c r="A58" s="38" t="s">
        <v>191</v>
      </c>
      <c r="B58" s="19">
        <v>398.32000000000005</v>
      </c>
      <c r="C58" s="140">
        <v>439.30999999999995</v>
      </c>
      <c r="D58" s="247">
        <f t="shared" si="9"/>
        <v>1.0254723236908846E-3</v>
      </c>
      <c r="E58" s="215">
        <f t="shared" si="10"/>
        <v>1.1476285656299152E-3</v>
      </c>
      <c r="F58" s="52">
        <f t="shared" si="15"/>
        <v>0.10290721028318912</v>
      </c>
      <c r="H58" s="19">
        <v>110.78400000000001</v>
      </c>
      <c r="I58" s="140">
        <v>141.114</v>
      </c>
      <c r="J58" s="247">
        <f t="shared" si="11"/>
        <v>1.5049665771734292E-3</v>
      </c>
      <c r="K58" s="215">
        <f t="shared" si="12"/>
        <v>1.9314522116068132E-3</v>
      </c>
      <c r="L58" s="52">
        <f t="shared" si="16"/>
        <v>0.27377599653379547</v>
      </c>
      <c r="N58" s="27">
        <f t="shared" si="13"/>
        <v>2.7812813818035749</v>
      </c>
      <c r="O58" s="152">
        <f t="shared" si="14"/>
        <v>3.2121736359290711</v>
      </c>
      <c r="P58" s="52">
        <f t="shared" si="8"/>
        <v>0.15492580396381037</v>
      </c>
    </row>
    <row r="59" spans="1:16" ht="20.100000000000001" customHeight="1" x14ac:dyDescent="0.25">
      <c r="A59" s="38" t="s">
        <v>192</v>
      </c>
      <c r="B59" s="19">
        <v>343.52</v>
      </c>
      <c r="C59" s="140">
        <v>446.14999999999986</v>
      </c>
      <c r="D59" s="247">
        <f t="shared" si="9"/>
        <v>8.8439006987922424E-4</v>
      </c>
      <c r="E59" s="215">
        <f t="shared" si="10"/>
        <v>1.1654969942769037E-3</v>
      </c>
      <c r="F59" s="52">
        <f>(C59-B59)/B59</f>
        <v>0.29875989753143889</v>
      </c>
      <c r="H59" s="19">
        <v>107.048</v>
      </c>
      <c r="I59" s="140">
        <v>120.746</v>
      </c>
      <c r="J59" s="247">
        <f t="shared" si="11"/>
        <v>1.4542141658837129E-3</v>
      </c>
      <c r="K59" s="215">
        <f t="shared" si="12"/>
        <v>1.6526718025332444E-3</v>
      </c>
      <c r="L59" s="52">
        <f>(I59-H59)/H59</f>
        <v>0.12796128839399143</v>
      </c>
      <c r="N59" s="27">
        <f t="shared" si="13"/>
        <v>3.1162086632510482</v>
      </c>
      <c r="O59" s="152">
        <f t="shared" si="14"/>
        <v>2.7063991930964932</v>
      </c>
      <c r="P59" s="52">
        <f>(O59-N59)/N59</f>
        <v>-0.13150899520541504</v>
      </c>
    </row>
    <row r="60" spans="1:16" ht="20.100000000000001" customHeight="1" x14ac:dyDescent="0.25">
      <c r="A60" s="38" t="s">
        <v>211</v>
      </c>
      <c r="B60" s="19">
        <v>63.77</v>
      </c>
      <c r="C60" s="140">
        <v>245.88</v>
      </c>
      <c r="D60" s="247">
        <f t="shared" si="9"/>
        <v>1.6417546214543007E-4</v>
      </c>
      <c r="E60" s="215">
        <f t="shared" si="10"/>
        <v>6.4232298767859502E-4</v>
      </c>
      <c r="F60" s="52">
        <f>(C60-B60)/B60</f>
        <v>2.8557315352046415</v>
      </c>
      <c r="H60" s="19">
        <v>21.427</v>
      </c>
      <c r="I60" s="140">
        <v>63.780000000000008</v>
      </c>
      <c r="J60" s="247">
        <f t="shared" si="11"/>
        <v>2.9107920682675355E-4</v>
      </c>
      <c r="K60" s="215">
        <f t="shared" si="12"/>
        <v>8.7296811128791303E-4</v>
      </c>
      <c r="L60" s="52">
        <f>(I60-H60)/H60</f>
        <v>1.9766182853409255</v>
      </c>
      <c r="N60" s="27">
        <f t="shared" si="13"/>
        <v>3.3600439077936333</v>
      </c>
      <c r="O60" s="152">
        <f t="shared" si="14"/>
        <v>2.5939482674475354</v>
      </c>
      <c r="P60" s="52">
        <f>(O60-N60)/N60</f>
        <v>-0.22800167538559138</v>
      </c>
    </row>
    <row r="61" spans="1:16" ht="20.100000000000001" customHeight="1" thickBot="1" x14ac:dyDescent="0.3">
      <c r="A61" s="8" t="s">
        <v>17</v>
      </c>
      <c r="B61" s="19">
        <f>B62-SUM(B39:B60)</f>
        <v>308.11999999999534</v>
      </c>
      <c r="C61" s="140">
        <f>C62-SUM(C39:C60)</f>
        <v>310.38000000000466</v>
      </c>
      <c r="D61" s="247">
        <f t="shared" si="9"/>
        <v>7.9325299351182602E-4</v>
      </c>
      <c r="E61" s="215">
        <f t="shared" si="10"/>
        <v>8.1081913500766765E-4</v>
      </c>
      <c r="F61" s="52">
        <f t="shared" si="15"/>
        <v>7.3348046216063466E-3</v>
      </c>
      <c r="H61" s="19">
        <f>H62-SUM(H39:H60)</f>
        <v>158.13900000001013</v>
      </c>
      <c r="I61" s="140">
        <f>I62-SUM(I39:I60)</f>
        <v>105.95600000000559</v>
      </c>
      <c r="J61" s="247">
        <f t="shared" si="11"/>
        <v>2.1482696919017563E-3</v>
      </c>
      <c r="K61" s="215">
        <f t="shared" si="12"/>
        <v>1.4502384634623232E-3</v>
      </c>
      <c r="L61" s="52">
        <f t="shared" si="16"/>
        <v>-0.32998185140921088</v>
      </c>
      <c r="N61" s="27">
        <f t="shared" si="13"/>
        <v>5.1323834869535414</v>
      </c>
      <c r="O61" s="152">
        <f t="shared" si="14"/>
        <v>3.4137508860108259</v>
      </c>
      <c r="P61" s="52">
        <f t="shared" si="8"/>
        <v>-0.33486051954446883</v>
      </c>
    </row>
    <row r="62" spans="1:16" ht="26.25" customHeight="1" thickBot="1" x14ac:dyDescent="0.3">
      <c r="A62" s="12" t="s">
        <v>18</v>
      </c>
      <c r="B62" s="17">
        <v>388425.89000000013</v>
      </c>
      <c r="C62" s="145">
        <v>382798.07000000007</v>
      </c>
      <c r="D62" s="253">
        <f>SUM(D39:D61)</f>
        <v>0.99999999999999956</v>
      </c>
      <c r="E62" s="254">
        <f>SUM(E39:E61)</f>
        <v>0.99999999999999989</v>
      </c>
      <c r="F62" s="57">
        <f t="shared" si="15"/>
        <v>-1.4488787037342087E-2</v>
      </c>
      <c r="G62" s="1"/>
      <c r="H62" s="17">
        <v>73612.266000000003</v>
      </c>
      <c r="I62" s="145">
        <v>73061.088000000003</v>
      </c>
      <c r="J62" s="253">
        <f>SUM(J39:J61)</f>
        <v>1.0000000000000002</v>
      </c>
      <c r="K62" s="254">
        <f>SUM(K39:K61)</f>
        <v>1</v>
      </c>
      <c r="L62" s="57">
        <f t="shared" si="16"/>
        <v>-7.4875836589516189E-3</v>
      </c>
      <c r="M62" s="1"/>
      <c r="N62" s="29">
        <f t="shared" si="13"/>
        <v>1.8951431378582919</v>
      </c>
      <c r="O62" s="146">
        <f t="shared" si="14"/>
        <v>1.9086064880107676</v>
      </c>
      <c r="P62" s="57">
        <f t="shared" si="8"/>
        <v>7.1041336580468873E-3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jan-abr</v>
      </c>
      <c r="C66" s="364"/>
      <c r="D66" s="370" t="str">
        <f>B5</f>
        <v>jan-abr</v>
      </c>
      <c r="E66" s="364"/>
      <c r="F66" s="131" t="str">
        <f>F37</f>
        <v>2025/2024</v>
      </c>
      <c r="H66" s="359" t="str">
        <f>B5</f>
        <v>jan-abr</v>
      </c>
      <c r="I66" s="364"/>
      <c r="J66" s="370" t="str">
        <f>B5</f>
        <v>jan-abr</v>
      </c>
      <c r="K66" s="360"/>
      <c r="L66" s="131" t="str">
        <f>F66</f>
        <v>2025/2024</v>
      </c>
      <c r="N66" s="359" t="str">
        <f>B5</f>
        <v>jan-abr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161</v>
      </c>
      <c r="B68" s="39">
        <v>78843.189999999988</v>
      </c>
      <c r="C68" s="147">
        <v>77378.090000000026</v>
      </c>
      <c r="D68" s="247">
        <f>B68/$B$96</f>
        <v>0.14544471436387554</v>
      </c>
      <c r="E68" s="246">
        <f>C68/$C$96</f>
        <v>0.14612772369311233</v>
      </c>
      <c r="F68" s="61">
        <f t="shared" ref="F68:F80" si="29">(C68-B68)/B68</f>
        <v>-1.8582454616561841E-2</v>
      </c>
      <c r="H68" s="19">
        <v>23152.480000000003</v>
      </c>
      <c r="I68" s="147">
        <v>23193.658999999996</v>
      </c>
      <c r="J68" s="245">
        <f>H68/$H$96</f>
        <v>0.17837242511930296</v>
      </c>
      <c r="K68" s="246">
        <f>I68/$I$96</f>
        <v>0.18272549649651756</v>
      </c>
      <c r="L68" s="61">
        <f t="shared" ref="L68:L80" si="30">(I68-H68)/H68</f>
        <v>1.7785999599175901E-3</v>
      </c>
      <c r="N68" s="41">
        <f t="shared" ref="N68:N96" si="31">(H68/B68)*10</f>
        <v>2.9365224821573053</v>
      </c>
      <c r="O68" s="149">
        <f t="shared" ref="O68:O96" si="32">(I68/C68)*10</f>
        <v>2.9974452716524782</v>
      </c>
      <c r="P68" s="61">
        <f t="shared" si="8"/>
        <v>2.0746576900176238E-2</v>
      </c>
    </row>
    <row r="69" spans="1:16" ht="20.100000000000001" customHeight="1" x14ac:dyDescent="0.25">
      <c r="A69" s="38" t="s">
        <v>160</v>
      </c>
      <c r="B69" s="19">
        <v>72111.620000000024</v>
      </c>
      <c r="C69" s="140">
        <v>66980.179999999993</v>
      </c>
      <c r="D69" s="247">
        <f t="shared" ref="D69:D95" si="33">B69/$B$96</f>
        <v>0.13302675821737223</v>
      </c>
      <c r="E69" s="215">
        <f t="shared" ref="E69:E95" si="34">C69/$C$96</f>
        <v>0.12649137806263924</v>
      </c>
      <c r="F69" s="52">
        <f t="shared" si="29"/>
        <v>-7.115968272519782E-2</v>
      </c>
      <c r="H69" s="19">
        <v>21997.213</v>
      </c>
      <c r="I69" s="140">
        <v>20362.430999999993</v>
      </c>
      <c r="J69" s="214">
        <f t="shared" ref="J69:J96" si="35">H69/$H$96</f>
        <v>0.16947196277357143</v>
      </c>
      <c r="K69" s="215">
        <f t="shared" ref="K69:K96" si="36">I69/$I$96</f>
        <v>0.160420368099362</v>
      </c>
      <c r="L69" s="52">
        <f t="shared" si="30"/>
        <v>-7.4317687427039356E-2</v>
      </c>
      <c r="N69" s="40">
        <f t="shared" si="31"/>
        <v>3.0504394437401339</v>
      </c>
      <c r="O69" s="143">
        <f t="shared" si="32"/>
        <v>3.0400681216443424</v>
      </c>
      <c r="P69" s="52">
        <f t="shared" si="8"/>
        <v>-3.3999436104442901E-3</v>
      </c>
    </row>
    <row r="70" spans="1:16" ht="20.100000000000001" customHeight="1" x14ac:dyDescent="0.25">
      <c r="A70" s="38" t="s">
        <v>164</v>
      </c>
      <c r="B70" s="19">
        <v>97998.76</v>
      </c>
      <c r="C70" s="140">
        <v>115182.95</v>
      </c>
      <c r="D70" s="247">
        <f t="shared" si="33"/>
        <v>0.18078164590009604</v>
      </c>
      <c r="E70" s="215">
        <f t="shared" si="34"/>
        <v>0.21752181130029918</v>
      </c>
      <c r="F70" s="52">
        <f t="shared" si="29"/>
        <v>0.17535109627917744</v>
      </c>
      <c r="H70" s="19">
        <v>11040.024999999994</v>
      </c>
      <c r="I70" s="140">
        <v>14195.555999999999</v>
      </c>
      <c r="J70" s="214">
        <f t="shared" si="35"/>
        <v>8.5055079742115375E-2</v>
      </c>
      <c r="K70" s="215">
        <f t="shared" si="36"/>
        <v>0.11183617117696346</v>
      </c>
      <c r="L70" s="52">
        <f t="shared" si="30"/>
        <v>0.28582643608144059</v>
      </c>
      <c r="N70" s="40">
        <f t="shared" si="31"/>
        <v>1.126547417538752</v>
      </c>
      <c r="O70" s="143">
        <f t="shared" si="32"/>
        <v>1.2324355297376912</v>
      </c>
      <c r="P70" s="52">
        <f t="shared" si="8"/>
        <v>9.3993480035026403E-2</v>
      </c>
    </row>
    <row r="71" spans="1:16" ht="20.100000000000001" customHeight="1" x14ac:dyDescent="0.25">
      <c r="A71" s="38" t="s">
        <v>162</v>
      </c>
      <c r="B71" s="19">
        <v>51472.500000000007</v>
      </c>
      <c r="C71" s="140">
        <v>48909.87000000001</v>
      </c>
      <c r="D71" s="247">
        <f t="shared" si="33"/>
        <v>9.4953071534708139E-2</v>
      </c>
      <c r="E71" s="215">
        <f t="shared" si="34"/>
        <v>9.2365784283717042E-2</v>
      </c>
      <c r="F71" s="52">
        <f t="shared" si="29"/>
        <v>-4.9786390791199127E-2</v>
      </c>
      <c r="H71" s="19">
        <v>14331.33</v>
      </c>
      <c r="I71" s="140">
        <v>14082.289000000006</v>
      </c>
      <c r="J71" s="214">
        <f t="shared" si="35"/>
        <v>0.1104121064907526</v>
      </c>
      <c r="K71" s="215">
        <f t="shared" si="36"/>
        <v>0.11094382517792684</v>
      </c>
      <c r="L71" s="52">
        <f t="shared" si="30"/>
        <v>-1.7377382280639259E-2</v>
      </c>
      <c r="N71" s="40">
        <f t="shared" si="31"/>
        <v>2.7842692699985427</v>
      </c>
      <c r="O71" s="143">
        <f t="shared" si="32"/>
        <v>2.879232555719327</v>
      </c>
      <c r="P71" s="52">
        <f t="shared" si="8"/>
        <v>3.4107076763029452E-2</v>
      </c>
    </row>
    <row r="72" spans="1:16" ht="20.100000000000001" customHeight="1" x14ac:dyDescent="0.25">
      <c r="A72" s="38" t="s">
        <v>165</v>
      </c>
      <c r="B72" s="19">
        <v>35652.709999999992</v>
      </c>
      <c r="C72" s="140">
        <v>34553.849999999991</v>
      </c>
      <c r="D72" s="247">
        <f t="shared" si="33"/>
        <v>6.5769766827649775E-2</v>
      </c>
      <c r="E72" s="215">
        <f t="shared" si="34"/>
        <v>6.5254588803280708E-2</v>
      </c>
      <c r="F72" s="52">
        <f t="shared" si="29"/>
        <v>-3.0821219480931486E-2</v>
      </c>
      <c r="H72" s="19">
        <v>13046.141</v>
      </c>
      <c r="I72" s="140">
        <v>12086.073000000002</v>
      </c>
      <c r="J72" s="214">
        <f t="shared" si="35"/>
        <v>0.10051069296327513</v>
      </c>
      <c r="K72" s="215">
        <f t="shared" si="36"/>
        <v>9.5217131959134019E-2</v>
      </c>
      <c r="L72" s="52">
        <f t="shared" si="30"/>
        <v>-7.3590190386567E-2</v>
      </c>
      <c r="N72" s="40">
        <f t="shared" si="31"/>
        <v>3.6592284289188681</v>
      </c>
      <c r="O72" s="143">
        <f t="shared" si="32"/>
        <v>3.4977500336431411</v>
      </c>
      <c r="P72" s="52">
        <f t="shared" ref="P72:P80" si="37">(O72-N72)/N72</f>
        <v>-4.4129083060123801E-2</v>
      </c>
    </row>
    <row r="73" spans="1:16" ht="20.100000000000001" customHeight="1" x14ac:dyDescent="0.25">
      <c r="A73" s="38" t="s">
        <v>169</v>
      </c>
      <c r="B73" s="19">
        <v>25542.750000000004</v>
      </c>
      <c r="C73" s="140">
        <v>24843.78999999999</v>
      </c>
      <c r="D73" s="247">
        <f t="shared" si="33"/>
        <v>4.7119579735648481E-2</v>
      </c>
      <c r="E73" s="215">
        <f t="shared" si="34"/>
        <v>4.6917240792706365E-2</v>
      </c>
      <c r="F73" s="52">
        <f t="shared" si="29"/>
        <v>-2.7364320599779335E-2</v>
      </c>
      <c r="H73" s="19">
        <v>8571.3869999999988</v>
      </c>
      <c r="I73" s="140">
        <v>8897.8870000000006</v>
      </c>
      <c r="J73" s="214">
        <f t="shared" si="35"/>
        <v>6.603608277929908E-2</v>
      </c>
      <c r="K73" s="215">
        <f t="shared" si="36"/>
        <v>7.0099798390797663E-2</v>
      </c>
      <c r="L73" s="52">
        <f t="shared" si="30"/>
        <v>3.809185141214623E-2</v>
      </c>
      <c r="N73" s="40">
        <f t="shared" si="31"/>
        <v>3.3557024987520911</v>
      </c>
      <c r="O73" s="143">
        <f t="shared" si="32"/>
        <v>3.5815336548892112</v>
      </c>
      <c r="P73" s="52">
        <f t="shared" si="37"/>
        <v>6.7297728633900489E-2</v>
      </c>
    </row>
    <row r="74" spans="1:16" ht="20.100000000000001" customHeight="1" x14ac:dyDescent="0.25">
      <c r="A74" s="38" t="s">
        <v>171</v>
      </c>
      <c r="B74" s="19">
        <v>57345.640000000014</v>
      </c>
      <c r="C74" s="140">
        <v>36002.670000000006</v>
      </c>
      <c r="D74" s="247">
        <f t="shared" si="33"/>
        <v>0.10578745266158864</v>
      </c>
      <c r="E74" s="215">
        <f t="shared" si="34"/>
        <v>6.7990670407789902E-2</v>
      </c>
      <c r="F74" s="52">
        <f t="shared" si="29"/>
        <v>-0.3721812155204825</v>
      </c>
      <c r="H74" s="19">
        <v>11531.082000000002</v>
      </c>
      <c r="I74" s="140">
        <v>7328.7009999999973</v>
      </c>
      <c r="J74" s="214">
        <f t="shared" si="35"/>
        <v>8.8838304172578597E-2</v>
      </c>
      <c r="K74" s="215">
        <f t="shared" si="36"/>
        <v>5.7737355235735963E-2</v>
      </c>
      <c r="L74" s="52">
        <f t="shared" si="30"/>
        <v>-0.36443943421788205</v>
      </c>
      <c r="N74" s="40">
        <f t="shared" si="31"/>
        <v>2.010803611224846</v>
      </c>
      <c r="O74" s="143">
        <f t="shared" si="32"/>
        <v>2.0355993041627181</v>
      </c>
      <c r="P74" s="52">
        <f t="shared" si="37"/>
        <v>1.2331235531633161E-2</v>
      </c>
    </row>
    <row r="75" spans="1:16" ht="20.100000000000001" customHeight="1" x14ac:dyDescent="0.25">
      <c r="A75" s="38" t="s">
        <v>176</v>
      </c>
      <c r="B75" s="19">
        <v>13019.529999999997</v>
      </c>
      <c r="C75" s="140">
        <v>11477.670000000004</v>
      </c>
      <c r="D75" s="247">
        <f t="shared" si="33"/>
        <v>2.4017569837064028E-2</v>
      </c>
      <c r="E75" s="215">
        <f t="shared" si="34"/>
        <v>2.1675461237163188E-2</v>
      </c>
      <c r="F75" s="52">
        <f t="shared" si="29"/>
        <v>-0.11842670203916683</v>
      </c>
      <c r="H75" s="19">
        <v>3772.8330000000001</v>
      </c>
      <c r="I75" s="140">
        <v>3664.0969999999993</v>
      </c>
      <c r="J75" s="214">
        <f t="shared" si="35"/>
        <v>2.9066837409216426E-2</v>
      </c>
      <c r="K75" s="215">
        <f t="shared" si="36"/>
        <v>2.8866680480919397E-2</v>
      </c>
      <c r="L75" s="52">
        <f t="shared" si="30"/>
        <v>-2.8820782685054117E-2</v>
      </c>
      <c r="N75" s="40">
        <f t="shared" si="31"/>
        <v>2.8978258047717551</v>
      </c>
      <c r="O75" s="143">
        <f t="shared" si="32"/>
        <v>3.1923700542008944</v>
      </c>
      <c r="P75" s="52">
        <f t="shared" si="37"/>
        <v>0.10164318674508414</v>
      </c>
    </row>
    <row r="76" spans="1:16" ht="20.100000000000001" customHeight="1" x14ac:dyDescent="0.25">
      <c r="A76" s="38" t="s">
        <v>180</v>
      </c>
      <c r="B76" s="19">
        <v>25682.109999999997</v>
      </c>
      <c r="C76" s="140">
        <v>27390.639999999999</v>
      </c>
      <c r="D76" s="247">
        <f t="shared" si="33"/>
        <v>4.7376661867837053E-2</v>
      </c>
      <c r="E76" s="215">
        <f t="shared" si="34"/>
        <v>5.1726940710186943E-2</v>
      </c>
      <c r="F76" s="52">
        <f t="shared" si="29"/>
        <v>6.6526075933792145E-2</v>
      </c>
      <c r="H76" s="19">
        <v>1860.1409999999992</v>
      </c>
      <c r="I76" s="140">
        <v>2280.145</v>
      </c>
      <c r="J76" s="214">
        <f t="shared" si="35"/>
        <v>1.4330985761950563E-2</v>
      </c>
      <c r="K76" s="215">
        <f t="shared" si="36"/>
        <v>1.7963557505482515E-2</v>
      </c>
      <c r="L76" s="52">
        <f t="shared" si="30"/>
        <v>0.2257914856992029</v>
      </c>
      <c r="N76" s="40">
        <f t="shared" si="31"/>
        <v>0.72429446022931887</v>
      </c>
      <c r="O76" s="143">
        <f t="shared" si="32"/>
        <v>0.83245407920369885</v>
      </c>
      <c r="P76" s="52">
        <f t="shared" si="37"/>
        <v>0.14933100405066685</v>
      </c>
    </row>
    <row r="77" spans="1:16" ht="20.100000000000001" customHeight="1" x14ac:dyDescent="0.25">
      <c r="A77" s="38" t="s">
        <v>178</v>
      </c>
      <c r="B77" s="19">
        <v>5625.2699999999986</v>
      </c>
      <c r="C77" s="140">
        <v>5855.699999999998</v>
      </c>
      <c r="D77" s="247">
        <f t="shared" si="33"/>
        <v>1.0377126906834669E-2</v>
      </c>
      <c r="E77" s="215">
        <f t="shared" si="34"/>
        <v>1.1058428963932262E-2</v>
      </c>
      <c r="F77" s="52">
        <f t="shared" si="29"/>
        <v>4.0963367091712832E-2</v>
      </c>
      <c r="H77" s="19">
        <v>1761.6220000000001</v>
      </c>
      <c r="I77" s="140">
        <v>1927.8780000000008</v>
      </c>
      <c r="J77" s="214">
        <f t="shared" si="35"/>
        <v>1.3571971049473608E-2</v>
      </c>
      <c r="K77" s="215">
        <f t="shared" si="36"/>
        <v>1.5188309215665951E-2</v>
      </c>
      <c r="L77" s="52">
        <f t="shared" si="30"/>
        <v>9.4376659692034251E-2</v>
      </c>
      <c r="N77" s="40">
        <f t="shared" si="31"/>
        <v>3.1316221265823696</v>
      </c>
      <c r="O77" s="143">
        <f t="shared" si="32"/>
        <v>3.2923100568676702</v>
      </c>
      <c r="P77" s="52">
        <f t="shared" si="37"/>
        <v>5.1311404693855582E-2</v>
      </c>
    </row>
    <row r="78" spans="1:16" ht="20.100000000000001" customHeight="1" x14ac:dyDescent="0.25">
      <c r="A78" s="38" t="s">
        <v>174</v>
      </c>
      <c r="B78" s="19">
        <v>733.5300000000002</v>
      </c>
      <c r="C78" s="140">
        <v>877.92999999999972</v>
      </c>
      <c r="D78" s="247">
        <f t="shared" si="33"/>
        <v>1.3531677412764965E-3</v>
      </c>
      <c r="E78" s="215">
        <f t="shared" si="34"/>
        <v>1.6579617364798488E-3</v>
      </c>
      <c r="F78" s="52">
        <f t="shared" si="29"/>
        <v>0.19685629762927145</v>
      </c>
      <c r="H78" s="19">
        <v>1477.875</v>
      </c>
      <c r="I78" s="140">
        <v>1781.4650000000001</v>
      </c>
      <c r="J78" s="214">
        <f t="shared" si="35"/>
        <v>1.1385914069386513E-2</v>
      </c>
      <c r="K78" s="215">
        <f t="shared" si="36"/>
        <v>1.4034830667130561E-2</v>
      </c>
      <c r="L78" s="52">
        <f t="shared" si="30"/>
        <v>0.20542332741267033</v>
      </c>
      <c r="N78" s="40">
        <f t="shared" si="31"/>
        <v>20.147437732608068</v>
      </c>
      <c r="O78" s="143">
        <f t="shared" si="32"/>
        <v>20.291651954028232</v>
      </c>
      <c r="P78" s="52">
        <f t="shared" si="37"/>
        <v>7.157943522850904E-3</v>
      </c>
    </row>
    <row r="79" spans="1:16" ht="20.100000000000001" customHeight="1" x14ac:dyDescent="0.25">
      <c r="A79" s="38" t="s">
        <v>181</v>
      </c>
      <c r="B79" s="19">
        <v>6981.47</v>
      </c>
      <c r="C79" s="140">
        <v>4315.83</v>
      </c>
      <c r="D79" s="247">
        <f t="shared" si="33"/>
        <v>1.2878955176597576E-2</v>
      </c>
      <c r="E79" s="215">
        <f t="shared" si="34"/>
        <v>8.1504003749180778E-3</v>
      </c>
      <c r="F79" s="52">
        <f t="shared" si="29"/>
        <v>-0.38181643693949846</v>
      </c>
      <c r="H79" s="19">
        <v>2384.8970000000013</v>
      </c>
      <c r="I79" s="140">
        <v>1720.056</v>
      </c>
      <c r="J79" s="214">
        <f t="shared" si="35"/>
        <v>1.8373835612847975E-2</v>
      </c>
      <c r="K79" s="215">
        <f t="shared" si="36"/>
        <v>1.3551035073931805E-2</v>
      </c>
      <c r="L79" s="52">
        <f t="shared" si="30"/>
        <v>-0.27877136832324451</v>
      </c>
      <c r="N79" s="40">
        <f t="shared" si="31"/>
        <v>3.4160384560844652</v>
      </c>
      <c r="O79" s="143">
        <f t="shared" si="32"/>
        <v>3.9854581853316744</v>
      </c>
      <c r="P79" s="52">
        <f t="shared" si="37"/>
        <v>0.16669008167428243</v>
      </c>
    </row>
    <row r="80" spans="1:16" ht="20.100000000000001" customHeight="1" x14ac:dyDescent="0.25">
      <c r="A80" s="38" t="s">
        <v>194</v>
      </c>
      <c r="B80" s="19">
        <v>10919.429999999998</v>
      </c>
      <c r="C80" s="140">
        <v>13462.380000000001</v>
      </c>
      <c r="D80" s="247">
        <f t="shared" si="33"/>
        <v>2.0143443934299631E-2</v>
      </c>
      <c r="E80" s="215">
        <f t="shared" si="34"/>
        <v>2.5423565571231873E-2</v>
      </c>
      <c r="F80" s="52">
        <f t="shared" si="29"/>
        <v>0.23288303510348093</v>
      </c>
      <c r="H80" s="19">
        <v>1239.519</v>
      </c>
      <c r="I80" s="140">
        <v>1460.893</v>
      </c>
      <c r="J80" s="214">
        <f t="shared" si="35"/>
        <v>9.5495605659287157E-3</v>
      </c>
      <c r="K80" s="215">
        <f t="shared" si="36"/>
        <v>1.1509283582779547E-2</v>
      </c>
      <c r="L80" s="52">
        <f t="shared" si="30"/>
        <v>0.17859669758995225</v>
      </c>
      <c r="N80" s="40">
        <f t="shared" si="31"/>
        <v>1.1351499116712138</v>
      </c>
      <c r="O80" s="143">
        <f t="shared" si="32"/>
        <v>1.0851669615625172</v>
      </c>
      <c r="P80" s="52">
        <f t="shared" si="37"/>
        <v>-4.4032025721703706E-2</v>
      </c>
    </row>
    <row r="81" spans="1:16" ht="20.100000000000001" customHeight="1" x14ac:dyDescent="0.25">
      <c r="A81" s="38" t="s">
        <v>183</v>
      </c>
      <c r="B81" s="19">
        <v>5872.0499999999993</v>
      </c>
      <c r="C81" s="140">
        <v>6332.6900000000005</v>
      </c>
      <c r="D81" s="247">
        <f t="shared" si="33"/>
        <v>1.0832370366805242E-2</v>
      </c>
      <c r="E81" s="215">
        <f t="shared" si="34"/>
        <v>1.1959219651895456E-2</v>
      </c>
      <c r="F81" s="52">
        <f t="shared" ref="F81:F83" si="38">(C81-B81)/B81</f>
        <v>7.8446198516702217E-2</v>
      </c>
      <c r="H81" s="19">
        <v>1225.854</v>
      </c>
      <c r="I81" s="140">
        <v>1335.722</v>
      </c>
      <c r="J81" s="214">
        <f t="shared" si="35"/>
        <v>9.4442820303569201E-3</v>
      </c>
      <c r="K81" s="215">
        <f t="shared" si="36"/>
        <v>1.0523154868807956E-2</v>
      </c>
      <c r="L81" s="52">
        <f t="shared" ref="L81:L87" si="39">(I81-H81)/H81</f>
        <v>8.9625681361728174E-2</v>
      </c>
      <c r="N81" s="40">
        <f t="shared" si="31"/>
        <v>2.0876082458425937</v>
      </c>
      <c r="O81" s="143">
        <f t="shared" si="32"/>
        <v>2.1092489921344639</v>
      </c>
      <c r="P81" s="52">
        <f t="shared" ref="P81:P83" si="40">(O81-N81)/N81</f>
        <v>1.0366287034440992E-2</v>
      </c>
    </row>
    <row r="82" spans="1:16" ht="20.100000000000001" customHeight="1" x14ac:dyDescent="0.25">
      <c r="A82" s="38" t="s">
        <v>195</v>
      </c>
      <c r="B82" s="19">
        <v>3962.5100000000016</v>
      </c>
      <c r="C82" s="140">
        <v>3294.6900000000005</v>
      </c>
      <c r="D82" s="247">
        <f t="shared" si="33"/>
        <v>7.3097769777453287E-3</v>
      </c>
      <c r="E82" s="215">
        <f t="shared" si="34"/>
        <v>6.2219880327164991E-3</v>
      </c>
      <c r="F82" s="52">
        <f t="shared" si="38"/>
        <v>-0.16853459044898331</v>
      </c>
      <c r="H82" s="19">
        <v>1650.673</v>
      </c>
      <c r="I82" s="140">
        <v>1269.9960000000001</v>
      </c>
      <c r="J82" s="214">
        <f t="shared" si="35"/>
        <v>1.2717192546498481E-2</v>
      </c>
      <c r="K82" s="215">
        <f t="shared" si="36"/>
        <v>1.0005348860591224E-2</v>
      </c>
      <c r="L82" s="52">
        <f t="shared" si="39"/>
        <v>-0.23061926862558479</v>
      </c>
      <c r="N82" s="40">
        <f t="shared" si="31"/>
        <v>4.1657257647299293</v>
      </c>
      <c r="O82" s="143">
        <f t="shared" si="32"/>
        <v>3.8546752501752817</v>
      </c>
      <c r="P82" s="52">
        <f t="shared" si="40"/>
        <v>-7.4668984979334926E-2</v>
      </c>
    </row>
    <row r="83" spans="1:16" ht="20.100000000000001" customHeight="1" x14ac:dyDescent="0.25">
      <c r="A83" s="38" t="s">
        <v>197</v>
      </c>
      <c r="B83" s="19">
        <v>2842.0200000000013</v>
      </c>
      <c r="C83" s="140">
        <v>3668.17</v>
      </c>
      <c r="D83" s="247">
        <f t="shared" si="33"/>
        <v>5.2427709624182101E-3</v>
      </c>
      <c r="E83" s="215">
        <f t="shared" si="34"/>
        <v>6.9273011548794203E-3</v>
      </c>
      <c r="F83" s="52">
        <f t="shared" si="38"/>
        <v>0.29069112814125103</v>
      </c>
      <c r="H83" s="19">
        <v>857.44499999999982</v>
      </c>
      <c r="I83" s="140">
        <v>1095.0030000000004</v>
      </c>
      <c r="J83" s="214">
        <f t="shared" si="35"/>
        <v>6.6059680887931085E-3</v>
      </c>
      <c r="K83" s="215">
        <f t="shared" si="36"/>
        <v>8.6267098623885232E-3</v>
      </c>
      <c r="L83" s="52">
        <f t="shared" si="39"/>
        <v>0.27705333869810961</v>
      </c>
      <c r="N83" s="40">
        <f t="shared" si="31"/>
        <v>3.0170266219097663</v>
      </c>
      <c r="O83" s="143">
        <f t="shared" si="32"/>
        <v>2.9851479075397283</v>
      </c>
      <c r="P83" s="52">
        <f t="shared" si="40"/>
        <v>-1.0566268835194759E-2</v>
      </c>
    </row>
    <row r="84" spans="1:16" ht="20.100000000000001" customHeight="1" x14ac:dyDescent="0.25">
      <c r="A84" s="38" t="s">
        <v>200</v>
      </c>
      <c r="B84" s="19">
        <v>13652.980000000005</v>
      </c>
      <c r="C84" s="140">
        <v>12956.000000000004</v>
      </c>
      <c r="D84" s="247">
        <f t="shared" si="33"/>
        <v>2.5186116598221182E-2</v>
      </c>
      <c r="E84" s="215">
        <f t="shared" si="34"/>
        <v>2.4467272171850758E-2</v>
      </c>
      <c r="F84" s="52">
        <f t="shared" ref="F84:F87" si="41">(C84-B84)/B84</f>
        <v>-5.104966095313998E-2</v>
      </c>
      <c r="H84" s="19">
        <v>805.17199999999991</v>
      </c>
      <c r="I84" s="140">
        <v>921.89700000000016</v>
      </c>
      <c r="J84" s="214">
        <f t="shared" si="35"/>
        <v>6.2032439841502671E-3</v>
      </c>
      <c r="K84" s="215">
        <f t="shared" si="36"/>
        <v>7.2629371262054902E-3</v>
      </c>
      <c r="L84" s="52">
        <f t="shared" ref="L84:L85" si="42">(I84-H84)/H84</f>
        <v>0.14496902525174779</v>
      </c>
      <c r="N84" s="40">
        <f t="shared" si="31"/>
        <v>0.58974084778561131</v>
      </c>
      <c r="O84" s="143">
        <f t="shared" si="32"/>
        <v>0.71155989502932993</v>
      </c>
      <c r="P84" s="52">
        <f t="shared" ref="P84:P86" si="43">(O84-N84)/N84</f>
        <v>0.20656369268150734</v>
      </c>
    </row>
    <row r="85" spans="1:16" ht="20.100000000000001" customHeight="1" x14ac:dyDescent="0.25">
      <c r="A85" s="38" t="s">
        <v>201</v>
      </c>
      <c r="B85" s="19">
        <v>3308.7000000000003</v>
      </c>
      <c r="C85" s="140">
        <v>3826.1599999999994</v>
      </c>
      <c r="D85" s="247">
        <f t="shared" si="33"/>
        <v>6.1036714320635062E-3</v>
      </c>
      <c r="E85" s="215">
        <f t="shared" si="34"/>
        <v>7.2256636379321127E-3</v>
      </c>
      <c r="F85" s="52">
        <f t="shared" si="41"/>
        <v>0.15639374981110379</v>
      </c>
      <c r="H85" s="19">
        <v>793.07100000000003</v>
      </c>
      <c r="I85" s="140">
        <v>850.72600000000011</v>
      </c>
      <c r="J85" s="214">
        <f t="shared" si="35"/>
        <v>6.110014890922731E-3</v>
      </c>
      <c r="K85" s="215">
        <f t="shared" si="36"/>
        <v>6.7022340344184781E-3</v>
      </c>
      <c r="L85" s="52">
        <f t="shared" si="42"/>
        <v>7.2698409095780944E-2</v>
      </c>
      <c r="N85" s="40">
        <f t="shared" si="31"/>
        <v>2.3969262852479827</v>
      </c>
      <c r="O85" s="143">
        <f t="shared" si="32"/>
        <v>2.2234459614861906</v>
      </c>
      <c r="P85" s="52">
        <f t="shared" si="43"/>
        <v>-7.237616143203339E-2</v>
      </c>
    </row>
    <row r="86" spans="1:16" ht="20.100000000000001" customHeight="1" x14ac:dyDescent="0.25">
      <c r="A86" s="38" t="s">
        <v>198</v>
      </c>
      <c r="B86" s="19">
        <v>3208.2799999999997</v>
      </c>
      <c r="C86" s="140">
        <v>3223.59</v>
      </c>
      <c r="D86" s="247">
        <f t="shared" si="33"/>
        <v>5.9184232423793942E-3</v>
      </c>
      <c r="E86" s="215">
        <f t="shared" si="34"/>
        <v>6.0877164171392684E-3</v>
      </c>
      <c r="F86" s="52">
        <f t="shared" si="41"/>
        <v>4.7720273791565576E-3</v>
      </c>
      <c r="H86" s="19">
        <v>816.11099999999976</v>
      </c>
      <c r="I86" s="140">
        <v>822.37600000000009</v>
      </c>
      <c r="J86" s="214">
        <f t="shared" si="35"/>
        <v>6.2875207423368643E-3</v>
      </c>
      <c r="K86" s="215">
        <f t="shared" si="36"/>
        <v>6.4788855827715743E-3</v>
      </c>
      <c r="L86" s="52">
        <f t="shared" si="39"/>
        <v>7.6766518279992911E-3</v>
      </c>
      <c r="N86" s="40">
        <f t="shared" si="31"/>
        <v>2.5437648833642945</v>
      </c>
      <c r="O86" s="143">
        <f t="shared" si="32"/>
        <v>2.551118473503144</v>
      </c>
      <c r="P86" s="52">
        <f t="shared" si="43"/>
        <v>2.890829332121256E-3</v>
      </c>
    </row>
    <row r="87" spans="1:16" ht="20.100000000000001" customHeight="1" x14ac:dyDescent="0.25">
      <c r="A87" s="38" t="s">
        <v>203</v>
      </c>
      <c r="B87" s="19">
        <v>3482.4700000000007</v>
      </c>
      <c r="C87" s="140">
        <v>2414.5500000000002</v>
      </c>
      <c r="D87" s="247">
        <f t="shared" si="33"/>
        <v>6.4242308616732254E-3</v>
      </c>
      <c r="E87" s="215">
        <f t="shared" si="34"/>
        <v>4.5598527340646984E-3</v>
      </c>
      <c r="F87" s="52">
        <f t="shared" si="41"/>
        <v>-0.3066559080193082</v>
      </c>
      <c r="H87" s="19">
        <v>828.74600000000021</v>
      </c>
      <c r="I87" s="140">
        <v>692.95900000000017</v>
      </c>
      <c r="J87" s="214">
        <f t="shared" si="35"/>
        <v>6.3848639034747839E-3</v>
      </c>
      <c r="K87" s="215">
        <f t="shared" si="36"/>
        <v>5.4593058096926569E-3</v>
      </c>
      <c r="L87" s="52">
        <f t="shared" si="39"/>
        <v>-0.16384634133980738</v>
      </c>
      <c r="N87" s="40">
        <f t="shared" ref="N87" si="44">(H87/B87)*10</f>
        <v>2.3797649369556666</v>
      </c>
      <c r="O87" s="143">
        <f t="shared" ref="O87" si="45">(I87/C87)*10</f>
        <v>2.8699302147398069</v>
      </c>
      <c r="P87" s="52">
        <f t="shared" ref="P87" si="46">(O87-N87)/N87</f>
        <v>0.20597214042962922</v>
      </c>
    </row>
    <row r="88" spans="1:16" ht="20.100000000000001" customHeight="1" x14ac:dyDescent="0.25">
      <c r="A88" s="38" t="s">
        <v>202</v>
      </c>
      <c r="B88" s="19">
        <v>820.87</v>
      </c>
      <c r="C88" s="140">
        <v>1920.8000000000004</v>
      </c>
      <c r="D88" s="247">
        <f t="shared" si="33"/>
        <v>1.5142868100577174E-3</v>
      </c>
      <c r="E88" s="215">
        <f t="shared" si="34"/>
        <v>3.6274109592228259E-3</v>
      </c>
      <c r="F88" s="52">
        <f t="shared" ref="F88:F94" si="47">(C88-B88)/B88</f>
        <v>1.3399563877349645</v>
      </c>
      <c r="H88" s="19">
        <v>292.50599999999997</v>
      </c>
      <c r="I88" s="140">
        <v>600.0089999999999</v>
      </c>
      <c r="J88" s="214">
        <f t="shared" si="35"/>
        <v>2.2535384797631539E-3</v>
      </c>
      <c r="K88" s="215">
        <f t="shared" si="36"/>
        <v>4.7270222618767919E-3</v>
      </c>
      <c r="L88" s="52">
        <f t="shared" ref="L88:L94" si="48">(I88-H88)/H88</f>
        <v>1.0512707431642427</v>
      </c>
      <c r="N88" s="40">
        <f t="shared" si="31"/>
        <v>3.5633656973698633</v>
      </c>
      <c r="O88" s="143">
        <f t="shared" si="32"/>
        <v>3.1237453144523104</v>
      </c>
      <c r="P88" s="52">
        <f t="shared" ref="P88:P93" si="49">(O88-N88)/N88</f>
        <v>-0.12337223295437758</v>
      </c>
    </row>
    <row r="89" spans="1:16" ht="20.100000000000001" customHeight="1" x14ac:dyDescent="0.25">
      <c r="A89" s="38" t="s">
        <v>204</v>
      </c>
      <c r="B89" s="19">
        <v>2084.5800000000004</v>
      </c>
      <c r="C89" s="140">
        <v>2928.9000000000005</v>
      </c>
      <c r="D89" s="247">
        <f t="shared" si="33"/>
        <v>3.8454956308673935E-3</v>
      </c>
      <c r="E89" s="215">
        <f t="shared" si="34"/>
        <v>5.5311973961202285E-3</v>
      </c>
      <c r="F89" s="52">
        <f t="shared" si="47"/>
        <v>0.4050312293123795</v>
      </c>
      <c r="H89" s="19">
        <v>457.71199999999999</v>
      </c>
      <c r="I89" s="140">
        <v>570.91399999999999</v>
      </c>
      <c r="J89" s="214">
        <f t="shared" si="35"/>
        <v>3.5263263134751176E-3</v>
      </c>
      <c r="K89" s="215">
        <f t="shared" si="36"/>
        <v>4.4978045122941943E-3</v>
      </c>
      <c r="L89" s="52">
        <f t="shared" si="48"/>
        <v>0.2473214597825707</v>
      </c>
      <c r="N89" s="40">
        <f t="shared" si="31"/>
        <v>2.1957036909113583</v>
      </c>
      <c r="O89" s="143">
        <f t="shared" si="32"/>
        <v>1.9492437433848879</v>
      </c>
      <c r="P89" s="52">
        <f t="shared" si="49"/>
        <v>-0.11224645135253822</v>
      </c>
    </row>
    <row r="90" spans="1:16" ht="20.100000000000001" customHeight="1" x14ac:dyDescent="0.25">
      <c r="A90" s="38" t="s">
        <v>207</v>
      </c>
      <c r="B90" s="19">
        <v>144.78</v>
      </c>
      <c r="C90" s="140">
        <v>87.870000000000019</v>
      </c>
      <c r="D90" s="247">
        <f t="shared" si="33"/>
        <v>2.6708059054436921E-4</v>
      </c>
      <c r="E90" s="215">
        <f t="shared" si="34"/>
        <v>1.6594158735261854E-4</v>
      </c>
      <c r="F90" s="52">
        <f t="shared" si="47"/>
        <v>-0.39307915457936166</v>
      </c>
      <c r="H90" s="19">
        <v>186.762</v>
      </c>
      <c r="I90" s="140">
        <v>327.79599999999999</v>
      </c>
      <c r="J90" s="214">
        <f t="shared" si="35"/>
        <v>1.4388605825436953E-3</v>
      </c>
      <c r="K90" s="215">
        <f t="shared" si="36"/>
        <v>2.5824595786965946E-3</v>
      </c>
      <c r="L90" s="52">
        <f t="shared" si="48"/>
        <v>0.75515361797367764</v>
      </c>
      <c r="N90" s="40">
        <f t="shared" si="31"/>
        <v>12.899709904682968</v>
      </c>
      <c r="O90" s="143">
        <f t="shared" si="32"/>
        <v>37.304654603391363</v>
      </c>
      <c r="P90" s="52">
        <f t="shared" si="49"/>
        <v>1.891898723230101</v>
      </c>
    </row>
    <row r="91" spans="1:16" ht="20.100000000000001" customHeight="1" x14ac:dyDescent="0.25">
      <c r="A91" s="38" t="s">
        <v>209</v>
      </c>
      <c r="B91" s="19">
        <v>1309.22</v>
      </c>
      <c r="C91" s="140">
        <v>1132.0800000000002</v>
      </c>
      <c r="D91" s="247">
        <f t="shared" si="33"/>
        <v>2.4151626657860133E-3</v>
      </c>
      <c r="E91" s="215">
        <f t="shared" si="34"/>
        <v>2.1379213862541525E-3</v>
      </c>
      <c r="F91" s="52">
        <f t="shared" si="47"/>
        <v>-0.13530193550358219</v>
      </c>
      <c r="H91" s="19">
        <v>264.08800000000002</v>
      </c>
      <c r="I91" s="140">
        <v>311.84399999999999</v>
      </c>
      <c r="J91" s="214">
        <f t="shared" si="35"/>
        <v>2.0345991878583406E-3</v>
      </c>
      <c r="K91" s="215">
        <f t="shared" si="36"/>
        <v>2.4567856986023652E-3</v>
      </c>
      <c r="L91" s="52">
        <f t="shared" si="48"/>
        <v>0.18083366150677035</v>
      </c>
      <c r="N91" s="40">
        <f t="shared" si="31"/>
        <v>2.0171399764745424</v>
      </c>
      <c r="O91" s="143">
        <f t="shared" si="32"/>
        <v>2.7546109815560733</v>
      </c>
      <c r="P91" s="52">
        <f t="shared" si="49"/>
        <v>0.36560229517162529</v>
      </c>
    </row>
    <row r="92" spans="1:16" ht="20.100000000000001" customHeight="1" x14ac:dyDescent="0.25">
      <c r="A92" s="38" t="s">
        <v>196</v>
      </c>
      <c r="B92" s="19">
        <v>794.28000000000009</v>
      </c>
      <c r="C92" s="140">
        <v>1185.6400000000003</v>
      </c>
      <c r="D92" s="247">
        <f t="shared" si="33"/>
        <v>1.465235332625926E-3</v>
      </c>
      <c r="E92" s="215">
        <f t="shared" si="34"/>
        <v>2.2390688930096583E-3</v>
      </c>
      <c r="F92" s="52">
        <f t="shared" si="47"/>
        <v>0.4927229692299947</v>
      </c>
      <c r="H92" s="19">
        <v>319.21299999999991</v>
      </c>
      <c r="I92" s="140">
        <v>298.995</v>
      </c>
      <c r="J92" s="214">
        <f t="shared" si="35"/>
        <v>2.4592958050113005E-3</v>
      </c>
      <c r="K92" s="215">
        <f t="shared" si="36"/>
        <v>2.3555580352792233E-3</v>
      </c>
      <c r="L92" s="52">
        <f t="shared" si="48"/>
        <v>-6.3337019482288967E-2</v>
      </c>
      <c r="N92" s="40">
        <f t="shared" si="31"/>
        <v>4.0188976179684737</v>
      </c>
      <c r="O92" s="143">
        <f t="shared" si="32"/>
        <v>2.521802570763469</v>
      </c>
      <c r="P92" s="52">
        <f t="shared" si="49"/>
        <v>-0.37251385566815615</v>
      </c>
    </row>
    <row r="93" spans="1:16" ht="20.100000000000001" customHeight="1" x14ac:dyDescent="0.25">
      <c r="A93" s="38" t="s">
        <v>210</v>
      </c>
      <c r="B93" s="19">
        <v>1555.04</v>
      </c>
      <c r="C93" s="140">
        <v>1085.55</v>
      </c>
      <c r="D93" s="247">
        <f t="shared" si="33"/>
        <v>2.8686351811031624E-3</v>
      </c>
      <c r="E93" s="215">
        <f t="shared" si="34"/>
        <v>2.0500499618827245E-3</v>
      </c>
      <c r="F93" s="52">
        <f t="shared" si="47"/>
        <v>-0.30191506327811507</v>
      </c>
      <c r="H93" s="19">
        <v>409.803</v>
      </c>
      <c r="I93" s="140">
        <v>275.88</v>
      </c>
      <c r="J93" s="214">
        <f t="shared" si="35"/>
        <v>3.1572235428414452E-3</v>
      </c>
      <c r="K93" s="215">
        <f t="shared" si="36"/>
        <v>2.1734522342274358E-3</v>
      </c>
      <c r="L93" s="52">
        <f t="shared" si="48"/>
        <v>-0.32679848610185869</v>
      </c>
      <c r="N93" s="40">
        <f t="shared" si="31"/>
        <v>2.6353212779092501</v>
      </c>
      <c r="O93" s="143">
        <f t="shared" si="32"/>
        <v>2.5413845516097835</v>
      </c>
      <c r="P93" s="52">
        <f t="shared" si="49"/>
        <v>-3.5645265375002746E-2</v>
      </c>
    </row>
    <row r="94" spans="1:16" ht="20.100000000000001" customHeight="1" x14ac:dyDescent="0.25">
      <c r="A94" s="38" t="s">
        <v>205</v>
      </c>
      <c r="B94" s="19">
        <v>247.05000000000004</v>
      </c>
      <c r="C94" s="140">
        <v>489.36</v>
      </c>
      <c r="D94" s="247">
        <f t="shared" si="33"/>
        <v>4.5574153815434738E-4</v>
      </c>
      <c r="E94" s="215">
        <f t="shared" si="34"/>
        <v>9.2415130518808922E-4</v>
      </c>
      <c r="F94" s="52">
        <f t="shared" si="47"/>
        <v>0.98081360048573141</v>
      </c>
      <c r="H94" s="19">
        <v>223.196</v>
      </c>
      <c r="I94" s="140">
        <v>258.80200000000008</v>
      </c>
      <c r="J94" s="214">
        <f t="shared" si="35"/>
        <v>1.7195571185863432E-3</v>
      </c>
      <c r="K94" s="215">
        <f t="shared" si="36"/>
        <v>2.038907442085432E-3</v>
      </c>
      <c r="L94" s="52">
        <f t="shared" si="48"/>
        <v>0.15952794852954391</v>
      </c>
      <c r="N94" s="40">
        <f t="shared" ref="N94" si="50">(H94/B94)*10</f>
        <v>9.034446468326248</v>
      </c>
      <c r="O94" s="143">
        <f t="shared" ref="O94" si="51">(I94/C94)*10</f>
        <v>5.2885810037600143</v>
      </c>
      <c r="P94" s="52">
        <f t="shared" ref="P94" si="52">(O94-N94)/N94</f>
        <v>-0.41462036193349711</v>
      </c>
    </row>
    <row r="95" spans="1:16" ht="20.100000000000001" customHeight="1" thickBot="1" x14ac:dyDescent="0.3">
      <c r="A95" s="8" t="s">
        <v>17</v>
      </c>
      <c r="B95" s="19">
        <f>B96-SUM(B68:B94)</f>
        <v>16870.230000000331</v>
      </c>
      <c r="C95" s="140">
        <f>C96-SUM(C68:C94)</f>
        <v>17746.079999999958</v>
      </c>
      <c r="D95" s="247">
        <f t="shared" si="33"/>
        <v>3.11210871047066E-2</v>
      </c>
      <c r="E95" s="215">
        <f t="shared" si="34"/>
        <v>3.351328877303459E-2</v>
      </c>
      <c r="F95" s="52">
        <f>(C95-B95)/B95</f>
        <v>5.1916897398530448E-2</v>
      </c>
      <c r="H95" s="19">
        <f>H96-SUM(H68:H94)</f>
        <v>4501.6410000000033</v>
      </c>
      <c r="I95" s="140">
        <f>I96-SUM(I68:I94)</f>
        <v>4317.6570000000065</v>
      </c>
      <c r="J95" s="214">
        <f t="shared" si="35"/>
        <v>3.4681754273688373E-2</v>
      </c>
      <c r="K95" s="215">
        <f t="shared" si="36"/>
        <v>3.4015591029714881E-2</v>
      </c>
      <c r="L95" s="52">
        <f>(I95-H95)/H95</f>
        <v>-4.0870429250132699E-2</v>
      </c>
      <c r="N95" s="40">
        <f t="shared" si="31"/>
        <v>2.668393376972285</v>
      </c>
      <c r="O95" s="143">
        <f t="shared" si="32"/>
        <v>2.4330201374050024</v>
      </c>
      <c r="P95" s="52">
        <f>(O95-N95)/N95</f>
        <v>-8.820784881213832E-2</v>
      </c>
    </row>
    <row r="96" spans="1:16" ht="26.25" customHeight="1" thickBot="1" x14ac:dyDescent="0.3">
      <c r="A96" s="12" t="s">
        <v>18</v>
      </c>
      <c r="B96" s="17">
        <v>542083.57000000041</v>
      </c>
      <c r="C96" s="145">
        <v>529523.67999999993</v>
      </c>
      <c r="D96" s="243">
        <f>SUM(D68:D95)</f>
        <v>1</v>
      </c>
      <c r="E96" s="244">
        <f>SUM(E68:E95)</f>
        <v>0.99999999999999978</v>
      </c>
      <c r="F96" s="57">
        <f>(C96-B96)/B96</f>
        <v>-2.3169656294878056E-2</v>
      </c>
      <c r="G96" s="1"/>
      <c r="H96" s="17">
        <v>129798.53800000002</v>
      </c>
      <c r="I96" s="145">
        <v>126931.70599999999</v>
      </c>
      <c r="J96" s="255">
        <f t="shared" si="35"/>
        <v>1</v>
      </c>
      <c r="K96" s="244">
        <f t="shared" si="36"/>
        <v>1</v>
      </c>
      <c r="L96" s="57">
        <f>(I96-H96)/H96</f>
        <v>-2.2086781901965828E-2</v>
      </c>
      <c r="M96" s="1"/>
      <c r="N96" s="37">
        <f t="shared" si="31"/>
        <v>2.3944377801378467</v>
      </c>
      <c r="O96" s="150">
        <f t="shared" si="32"/>
        <v>2.3970921564829735</v>
      </c>
      <c r="P96" s="57">
        <f>(O96-N96)/N96</f>
        <v>1.1085593316080917E-3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7"/>
      <c r="M4" s="362" t="s">
        <v>104</v>
      </c>
      <c r="N4" s="362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153</v>
      </c>
      <c r="F5" s="360"/>
      <c r="G5" s="364" t="str">
        <f>E5</f>
        <v>jan-abr</v>
      </c>
      <c r="H5" s="364"/>
      <c r="I5" s="131" t="s">
        <v>152</v>
      </c>
      <c r="K5" s="359" t="str">
        <f>E5</f>
        <v>jan-abr</v>
      </c>
      <c r="L5" s="360"/>
      <c r="M5" s="371" t="str">
        <f>E5</f>
        <v>jan-abr</v>
      </c>
      <c r="N5" s="366"/>
      <c r="O5" s="131" t="str">
        <f>I5</f>
        <v>2025/2024</v>
      </c>
      <c r="Q5" s="359" t="str">
        <f>E5</f>
        <v>jan-abr</v>
      </c>
      <c r="R5" s="360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207576.05000000013</v>
      </c>
      <c r="F7" s="145">
        <v>207699.58000000002</v>
      </c>
      <c r="G7" s="243">
        <f>E7/E15</f>
        <v>0.39343617025833588</v>
      </c>
      <c r="H7" s="244">
        <f>F7/F15</f>
        <v>0.41005778825595696</v>
      </c>
      <c r="I7" s="164">
        <f t="shared" ref="I7:I18" si="0">(F7-E7)/E7</f>
        <v>5.9510719083382855E-4</v>
      </c>
      <c r="J7" s="1"/>
      <c r="K7" s="17">
        <v>52092.433999999965</v>
      </c>
      <c r="L7" s="145">
        <v>52579.392</v>
      </c>
      <c r="M7" s="243">
        <f>K7/K15</f>
        <v>0.34262388461371901</v>
      </c>
      <c r="N7" s="244">
        <f>L7/L15</f>
        <v>0.35121700738795308</v>
      </c>
      <c r="O7" s="164">
        <f t="shared" ref="O7:O18" si="1">(L7-K7)/K7</f>
        <v>9.3479602047398178E-3</v>
      </c>
      <c r="P7" s="1"/>
      <c r="Q7" s="187">
        <f t="shared" ref="Q7:R18" si="2">(K7/E7)*10</f>
        <v>2.5095589785045016</v>
      </c>
      <c r="R7" s="188">
        <f t="shared" si="2"/>
        <v>2.5315117151416482</v>
      </c>
      <c r="S7" s="55">
        <f>(R7-Q7)/Q7</f>
        <v>8.7476472261387855E-3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180102.62000000014</v>
      </c>
      <c r="F8" s="181">
        <v>178287.33000000002</v>
      </c>
      <c r="G8" s="245">
        <f>E8/E7</f>
        <v>0.86764643608932734</v>
      </c>
      <c r="H8" s="246">
        <f>F8/F7</f>
        <v>0.85839042139613375</v>
      </c>
      <c r="I8" s="206">
        <f t="shared" si="0"/>
        <v>-1.0079198181570725E-2</v>
      </c>
      <c r="K8" s="180">
        <v>47145.72899999997</v>
      </c>
      <c r="L8" s="181">
        <v>47087.914000000004</v>
      </c>
      <c r="M8" s="250">
        <f>K8/K7</f>
        <v>0.9050398566517357</v>
      </c>
      <c r="N8" s="246">
        <f>L8/L7</f>
        <v>0.89555835868166755</v>
      </c>
      <c r="O8" s="207">
        <f t="shared" si="1"/>
        <v>-1.2263040836629335E-3</v>
      </c>
      <c r="Q8" s="189">
        <f t="shared" si="2"/>
        <v>2.6177147783857855</v>
      </c>
      <c r="R8" s="190">
        <f t="shared" si="2"/>
        <v>2.6411250872397947</v>
      </c>
      <c r="S8" s="182">
        <f t="shared" ref="S8:S18" si="3">(R8-Q8)/Q8</f>
        <v>8.9430326968032627E-3</v>
      </c>
    </row>
    <row r="9" spans="1:19" ht="24" customHeight="1" x14ac:dyDescent="0.25">
      <c r="A9" s="8"/>
      <c r="B9" t="s">
        <v>37</v>
      </c>
      <c r="E9" s="19">
        <v>25503.319999999996</v>
      </c>
      <c r="F9" s="140">
        <v>27140.13</v>
      </c>
      <c r="G9" s="247">
        <f>E9/E7</f>
        <v>0.12286253640533183</v>
      </c>
      <c r="H9" s="215">
        <f>F9/F7</f>
        <v>0.13067012460978494</v>
      </c>
      <c r="I9" s="182">
        <f t="shared" si="0"/>
        <v>6.4180271431327582E-2</v>
      </c>
      <c r="K9" s="19">
        <v>4552.9629999999979</v>
      </c>
      <c r="L9" s="140">
        <v>4898.117000000002</v>
      </c>
      <c r="M9" s="247">
        <f>K9/K7</f>
        <v>8.7401617670619908E-2</v>
      </c>
      <c r="N9" s="215">
        <f>L9/L7</f>
        <v>9.3156592605711422E-2</v>
      </c>
      <c r="O9" s="182">
        <f t="shared" si="1"/>
        <v>7.5808654715622384E-2</v>
      </c>
      <c r="Q9" s="189">
        <f t="shared" si="2"/>
        <v>1.785243254603714</v>
      </c>
      <c r="R9" s="190">
        <f t="shared" si="2"/>
        <v>1.8047507510096681</v>
      </c>
      <c r="S9" s="182">
        <f t="shared" si="3"/>
        <v>1.0927080304406084E-2</v>
      </c>
    </row>
    <row r="10" spans="1:19" ht="24" customHeight="1" thickBot="1" x14ac:dyDescent="0.3">
      <c r="A10" s="8"/>
      <c r="B10" t="s">
        <v>36</v>
      </c>
      <c r="E10" s="19">
        <v>1970.1100000000004</v>
      </c>
      <c r="F10" s="140">
        <v>2272.12</v>
      </c>
      <c r="G10" s="247">
        <f>E10/E7</f>
        <v>9.49102750534081E-3</v>
      </c>
      <c r="H10" s="215">
        <f>F10/F7</f>
        <v>1.0939453994081258E-2</v>
      </c>
      <c r="I10" s="186">
        <f t="shared" si="0"/>
        <v>0.15329600885229733</v>
      </c>
      <c r="K10" s="19">
        <v>393.74199999999996</v>
      </c>
      <c r="L10" s="140">
        <v>593.3610000000001</v>
      </c>
      <c r="M10" s="247">
        <f>K10/K7</f>
        <v>7.5585256776444778E-3</v>
      </c>
      <c r="N10" s="215">
        <f>L10/L7</f>
        <v>1.1285048712621098E-2</v>
      </c>
      <c r="O10" s="209">
        <f t="shared" si="1"/>
        <v>0.5069791894184521</v>
      </c>
      <c r="Q10" s="189">
        <f t="shared" si="2"/>
        <v>1.9985787595616484</v>
      </c>
      <c r="R10" s="190">
        <f t="shared" si="2"/>
        <v>2.6114861891097307</v>
      </c>
      <c r="S10" s="182">
        <f t="shared" si="3"/>
        <v>0.30667164184338291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320021.73000000016</v>
      </c>
      <c r="F11" s="145">
        <v>298813.36999999976</v>
      </c>
      <c r="G11" s="243">
        <f>E11/E15</f>
        <v>0.60656382974166423</v>
      </c>
      <c r="H11" s="244">
        <f>F11/F15</f>
        <v>0.58994221174404304</v>
      </c>
      <c r="I11" s="164">
        <f t="shared" si="0"/>
        <v>-6.6271624742483534E-2</v>
      </c>
      <c r="J11" s="1"/>
      <c r="K11" s="17">
        <v>99947.269999999931</v>
      </c>
      <c r="L11" s="145">
        <v>97126.889000000054</v>
      </c>
      <c r="M11" s="243">
        <f>K11/K15</f>
        <v>0.65737611538628082</v>
      </c>
      <c r="N11" s="244">
        <f>L11/L15</f>
        <v>0.64878299261204697</v>
      </c>
      <c r="O11" s="164">
        <f t="shared" si="1"/>
        <v>-2.8218689715085558E-2</v>
      </c>
      <c r="Q11" s="191">
        <f t="shared" si="2"/>
        <v>3.1231401067671212</v>
      </c>
      <c r="R11" s="192">
        <f t="shared" si="2"/>
        <v>3.2504197854333001</v>
      </c>
      <c r="S11" s="57">
        <f t="shared" si="3"/>
        <v>4.0753752414242762E-2</v>
      </c>
    </row>
    <row r="12" spans="1:19" s="3" customFormat="1" ht="24" customHeight="1" x14ac:dyDescent="0.25">
      <c r="A12" s="46"/>
      <c r="B12" s="3" t="s">
        <v>33</v>
      </c>
      <c r="E12" s="31">
        <v>301934.07000000012</v>
      </c>
      <c r="F12" s="141">
        <v>278504.61999999976</v>
      </c>
      <c r="G12" s="247">
        <f>E12/E11</f>
        <v>0.94347990056800202</v>
      </c>
      <c r="H12" s="215">
        <f>F12/F11</f>
        <v>0.93203533697304097</v>
      </c>
      <c r="I12" s="206">
        <f t="shared" si="0"/>
        <v>-7.7597900760256536E-2</v>
      </c>
      <c r="K12" s="31">
        <v>96796.28099999993</v>
      </c>
      <c r="L12" s="141">
        <v>93376.51300000005</v>
      </c>
      <c r="M12" s="247">
        <f>K12/K11</f>
        <v>0.96847348606920425</v>
      </c>
      <c r="N12" s="215">
        <f>L12/L11</f>
        <v>0.96138684108372907</v>
      </c>
      <c r="O12" s="206">
        <f t="shared" si="1"/>
        <v>-3.53295391586365E-2</v>
      </c>
      <c r="Q12" s="189">
        <f t="shared" si="2"/>
        <v>3.2058747460993682</v>
      </c>
      <c r="R12" s="190">
        <f t="shared" si="2"/>
        <v>3.3527814727095056</v>
      </c>
      <c r="S12" s="182">
        <f t="shared" si="3"/>
        <v>4.5824225287928295E-2</v>
      </c>
    </row>
    <row r="13" spans="1:19" ht="24" customHeight="1" x14ac:dyDescent="0.25">
      <c r="A13" s="8"/>
      <c r="B13" s="3" t="s">
        <v>37</v>
      </c>
      <c r="D13" s="3"/>
      <c r="E13" s="19">
        <v>17765.52</v>
      </c>
      <c r="F13" s="140">
        <v>18296.36</v>
      </c>
      <c r="G13" s="247">
        <f>E13/E11</f>
        <v>5.5513480287729185E-2</v>
      </c>
      <c r="H13" s="215">
        <f>F13/F11</f>
        <v>6.1230058079395897E-2</v>
      </c>
      <c r="I13" s="182">
        <f t="shared" si="0"/>
        <v>2.988035250305086E-2</v>
      </c>
      <c r="K13" s="19">
        <v>3110.5469999999996</v>
      </c>
      <c r="L13" s="140">
        <v>3372.2849999999999</v>
      </c>
      <c r="M13" s="247">
        <f>K13/K11</f>
        <v>3.1121880567623324E-2</v>
      </c>
      <c r="N13" s="215">
        <f>L13/L11</f>
        <v>3.4720405798233669E-2</v>
      </c>
      <c r="O13" s="182">
        <f t="shared" si="1"/>
        <v>8.4145328779793499E-2</v>
      </c>
      <c r="Q13" s="189">
        <f t="shared" si="2"/>
        <v>1.7508899261040485</v>
      </c>
      <c r="R13" s="190">
        <f t="shared" si="2"/>
        <v>1.8431453032187823</v>
      </c>
      <c r="S13" s="182">
        <f t="shared" si="3"/>
        <v>5.2690563660968533E-2</v>
      </c>
    </row>
    <row r="14" spans="1:19" ht="24" customHeight="1" thickBot="1" x14ac:dyDescent="0.3">
      <c r="A14" s="8"/>
      <c r="B14" t="s">
        <v>36</v>
      </c>
      <c r="E14" s="19">
        <v>322.14</v>
      </c>
      <c r="F14" s="140">
        <v>2012.39</v>
      </c>
      <c r="G14" s="247">
        <f>E14/E11</f>
        <v>1.0066191442687339E-3</v>
      </c>
      <c r="H14" s="215">
        <f>F14/F11</f>
        <v>6.7346049475630948E-3</v>
      </c>
      <c r="I14" s="186">
        <f t="shared" si="0"/>
        <v>5.24694232321351</v>
      </c>
      <c r="K14" s="19">
        <v>40.442000000000007</v>
      </c>
      <c r="L14" s="140">
        <v>378.09099999999989</v>
      </c>
      <c r="M14" s="247">
        <f>K14/K11</f>
        <v>4.0463336317240117E-4</v>
      </c>
      <c r="N14" s="215">
        <f>L14/L11</f>
        <v>3.8927531180371656E-3</v>
      </c>
      <c r="O14" s="209">
        <f t="shared" si="1"/>
        <v>8.3489688937243418</v>
      </c>
      <c r="Q14" s="189">
        <f t="shared" si="2"/>
        <v>1.2554168994846964</v>
      </c>
      <c r="R14" s="190">
        <f t="shared" si="2"/>
        <v>1.8788157365123057</v>
      </c>
      <c r="S14" s="182">
        <f t="shared" si="3"/>
        <v>0.49656718599494098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527597.78000000026</v>
      </c>
      <c r="F15" s="145">
        <v>506512.94999999978</v>
      </c>
      <c r="G15" s="243">
        <f>G7+G11</f>
        <v>1</v>
      </c>
      <c r="H15" s="244">
        <f>H7+H11</f>
        <v>1</v>
      </c>
      <c r="I15" s="164">
        <f t="shared" si="0"/>
        <v>-3.9963833812948324E-2</v>
      </c>
      <c r="J15" s="1"/>
      <c r="K15" s="17">
        <v>152039.70399999991</v>
      </c>
      <c r="L15" s="145">
        <v>149706.28100000005</v>
      </c>
      <c r="M15" s="243">
        <f>M7+M11</f>
        <v>0.99999999999999978</v>
      </c>
      <c r="N15" s="244">
        <f>N7+N11</f>
        <v>1</v>
      </c>
      <c r="O15" s="164">
        <f t="shared" si="1"/>
        <v>-1.5347458187631472E-2</v>
      </c>
      <c r="Q15" s="191">
        <f t="shared" si="2"/>
        <v>2.8817350975206879</v>
      </c>
      <c r="R15" s="192">
        <f t="shared" si="2"/>
        <v>2.9556259321701472</v>
      </c>
      <c r="S15" s="57">
        <f t="shared" si="3"/>
        <v>2.5641091963321545E-2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482036.69000000029</v>
      </c>
      <c r="F16" s="181">
        <f t="shared" ref="F16:F17" si="4">F8+F12</f>
        <v>456791.94999999978</v>
      </c>
      <c r="G16" s="245">
        <f>E16/E15</f>
        <v>0.91364427272609083</v>
      </c>
      <c r="H16" s="246">
        <f>F16/F15</f>
        <v>0.90183666577527777</v>
      </c>
      <c r="I16" s="207">
        <f t="shared" si="0"/>
        <v>-5.2370992755759939E-2</v>
      </c>
      <c r="J16" s="3"/>
      <c r="K16" s="180">
        <f t="shared" ref="K16:L18" si="5">K8+K12</f>
        <v>143942.00999999989</v>
      </c>
      <c r="L16" s="181">
        <f t="shared" si="5"/>
        <v>140464.42700000005</v>
      </c>
      <c r="M16" s="250">
        <f>K16/K15</f>
        <v>0.94673960954304393</v>
      </c>
      <c r="N16" s="246">
        <f>L16/L15</f>
        <v>0.93826675849358654</v>
      </c>
      <c r="O16" s="207">
        <f t="shared" si="1"/>
        <v>-2.4159611221212216E-2</v>
      </c>
      <c r="P16" s="3"/>
      <c r="Q16" s="189">
        <f t="shared" si="2"/>
        <v>2.9861214506306522</v>
      </c>
      <c r="R16" s="190">
        <f t="shared" si="2"/>
        <v>3.0750197546169566</v>
      </c>
      <c r="S16" s="182">
        <f t="shared" si="3"/>
        <v>2.9770491741898063E-2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43268.84</v>
      </c>
      <c r="F17" s="140">
        <f t="shared" si="4"/>
        <v>45436.490000000005</v>
      </c>
      <c r="G17" s="248">
        <f>E17/E15</f>
        <v>8.2011034997152524E-2</v>
      </c>
      <c r="H17" s="215">
        <f>F17/F15</f>
        <v>8.9704498177193739E-2</v>
      </c>
      <c r="I17" s="182">
        <f t="shared" si="0"/>
        <v>5.0097252433853295E-2</v>
      </c>
      <c r="K17" s="19">
        <f t="shared" si="5"/>
        <v>7663.5099999999975</v>
      </c>
      <c r="L17" s="140">
        <f t="shared" si="5"/>
        <v>8270.4020000000019</v>
      </c>
      <c r="M17" s="247">
        <f>K17/K15</f>
        <v>5.0404662718890859E-2</v>
      </c>
      <c r="N17" s="215">
        <f>L17/L15</f>
        <v>5.524418845191939E-2</v>
      </c>
      <c r="O17" s="182">
        <f t="shared" si="1"/>
        <v>7.9192432710338281E-2</v>
      </c>
      <c r="Q17" s="189">
        <f t="shared" si="2"/>
        <v>1.7711383064579493</v>
      </c>
      <c r="R17" s="190">
        <f t="shared" si="2"/>
        <v>1.8202114643978884</v>
      </c>
      <c r="S17" s="182">
        <f t="shared" si="3"/>
        <v>2.7707129229269004E-2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2292.2500000000005</v>
      </c>
      <c r="F18" s="142">
        <f>F10+F14</f>
        <v>4284.51</v>
      </c>
      <c r="G18" s="249">
        <f>E18/E15</f>
        <v>4.3446922767567354E-3</v>
      </c>
      <c r="H18" s="221">
        <f>F18/F15</f>
        <v>8.4588360475285028E-3</v>
      </c>
      <c r="I18" s="208">
        <f t="shared" si="0"/>
        <v>0.86912858545097582</v>
      </c>
      <c r="K18" s="21">
        <f t="shared" si="5"/>
        <v>434.18399999999997</v>
      </c>
      <c r="L18" s="142">
        <f t="shared" si="5"/>
        <v>971.452</v>
      </c>
      <c r="M18" s="249">
        <f>K18/K15</f>
        <v>2.8557277380650533E-3</v>
      </c>
      <c r="N18" s="221">
        <f>L18/L15</f>
        <v>6.4890530544940844E-3</v>
      </c>
      <c r="O18" s="208">
        <f t="shared" si="1"/>
        <v>1.2374200799660975</v>
      </c>
      <c r="Q18" s="193">
        <f t="shared" si="2"/>
        <v>1.8941389464499943</v>
      </c>
      <c r="R18" s="194">
        <f t="shared" si="2"/>
        <v>2.2673584610608915</v>
      </c>
      <c r="S18" s="186">
        <f t="shared" si="3"/>
        <v>0.19703914293636551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11" workbookViewId="0">
      <selection activeCell="N89" sqref="N89:P90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152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2025/2024</v>
      </c>
      <c r="N5" s="359" t="str">
        <f>B5</f>
        <v>jan-abr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161</v>
      </c>
      <c r="B7" s="39">
        <v>56664.179999999993</v>
      </c>
      <c r="C7" s="147">
        <v>58089.290000000008</v>
      </c>
      <c r="D7" s="247">
        <f>B7/$B$33</f>
        <v>0.10740033818944425</v>
      </c>
      <c r="E7" s="246">
        <f>C7/$C$33</f>
        <v>0.11468470845612141</v>
      </c>
      <c r="F7" s="52">
        <f>(C7-B7)/B7</f>
        <v>2.515010364572496E-2</v>
      </c>
      <c r="H7" s="39">
        <v>18659.217000000001</v>
      </c>
      <c r="I7" s="147">
        <v>19750.780999999995</v>
      </c>
      <c r="J7" s="247">
        <f>H7/$H$33</f>
        <v>0.12272594926914619</v>
      </c>
      <c r="K7" s="246">
        <f>I7/$I$33</f>
        <v>0.1319302093944876</v>
      </c>
      <c r="L7" s="52">
        <f>(I7-H7)/H7</f>
        <v>5.8499989576196836E-2</v>
      </c>
      <c r="N7" s="27">
        <f t="shared" ref="N7:O33" si="0">(H7/B7)*10</f>
        <v>3.2929475022845125</v>
      </c>
      <c r="O7" s="151">
        <f t="shared" si="0"/>
        <v>3.4000727156417287</v>
      </c>
      <c r="P7" s="61">
        <f>(O7-N7)/N7</f>
        <v>3.2531710050918566E-2</v>
      </c>
    </row>
    <row r="8" spans="1:16" ht="20.100000000000001" customHeight="1" x14ac:dyDescent="0.25">
      <c r="A8" s="8" t="s">
        <v>160</v>
      </c>
      <c r="B8" s="19">
        <v>60963.18</v>
      </c>
      <c r="C8" s="140">
        <v>54601.66</v>
      </c>
      <c r="D8" s="247">
        <f t="shared" ref="D8:D32" si="1">B8/$B$33</f>
        <v>0.11554859082234957</v>
      </c>
      <c r="E8" s="215">
        <f t="shared" ref="E8:E32" si="2">C8/$C$33</f>
        <v>0.10779913919278866</v>
      </c>
      <c r="F8" s="52">
        <f t="shared" ref="F8:F33" si="3">(C8-B8)/B8</f>
        <v>-0.10435019957948383</v>
      </c>
      <c r="H8" s="19">
        <v>18716.947999999997</v>
      </c>
      <c r="I8" s="140">
        <v>16654.036999999997</v>
      </c>
      <c r="J8" s="247">
        <f t="shared" ref="J8:J32" si="4">H8/$H$33</f>
        <v>0.12310565929541668</v>
      </c>
      <c r="K8" s="215">
        <f t="shared" ref="K8:K32" si="5">I8/$I$33</f>
        <v>0.11124474463432835</v>
      </c>
      <c r="L8" s="52">
        <f t="shared" ref="L8:L33" si="6">(I8-H8)/H8</f>
        <v>-0.11021620618917147</v>
      </c>
      <c r="N8" s="27">
        <f t="shared" si="0"/>
        <v>3.0702053272155414</v>
      </c>
      <c r="O8" s="152">
        <f t="shared" si="0"/>
        <v>3.0500971948471891</v>
      </c>
      <c r="P8" s="52">
        <f t="shared" ref="P8:P71" si="7">(O8-N8)/N8</f>
        <v>-6.5494422116024872E-3</v>
      </c>
    </row>
    <row r="9" spans="1:16" ht="20.100000000000001" customHeight="1" x14ac:dyDescent="0.25">
      <c r="A9" s="8" t="s">
        <v>162</v>
      </c>
      <c r="B9" s="19">
        <v>40513.640000000007</v>
      </c>
      <c r="C9" s="140">
        <v>39131.039999999994</v>
      </c>
      <c r="D9" s="247">
        <f t="shared" si="1"/>
        <v>7.6788875040376431E-2</v>
      </c>
      <c r="E9" s="215">
        <f t="shared" si="2"/>
        <v>7.7255754270448548E-2</v>
      </c>
      <c r="F9" s="52">
        <f t="shared" si="3"/>
        <v>-3.4126778043148252E-2</v>
      </c>
      <c r="H9" s="19">
        <v>12120.612999999996</v>
      </c>
      <c r="I9" s="140">
        <v>12025.623000000003</v>
      </c>
      <c r="J9" s="247">
        <f t="shared" si="4"/>
        <v>7.9720051283446322E-2</v>
      </c>
      <c r="K9" s="215">
        <f t="shared" si="5"/>
        <v>8.0328112619403105E-2</v>
      </c>
      <c r="L9" s="52">
        <f t="shared" si="6"/>
        <v>-7.8370623663994998E-3</v>
      </c>
      <c r="N9" s="27">
        <f t="shared" si="0"/>
        <v>2.9917363633581169</v>
      </c>
      <c r="O9" s="152">
        <f t="shared" si="0"/>
        <v>3.0731672350134334</v>
      </c>
      <c r="P9" s="52">
        <f t="shared" si="7"/>
        <v>2.7218598755109975E-2</v>
      </c>
    </row>
    <row r="10" spans="1:16" ht="20.100000000000001" customHeight="1" x14ac:dyDescent="0.25">
      <c r="A10" s="8" t="s">
        <v>165</v>
      </c>
      <c r="B10" s="19">
        <v>32133.729999999996</v>
      </c>
      <c r="C10" s="140">
        <v>30228.639999999996</v>
      </c>
      <c r="D10" s="247">
        <f t="shared" si="1"/>
        <v>6.0905733909646098E-2</v>
      </c>
      <c r="E10" s="215">
        <f t="shared" si="2"/>
        <v>5.9679895647287984E-2</v>
      </c>
      <c r="F10" s="52">
        <f t="shared" si="3"/>
        <v>-5.9286301341300883E-2</v>
      </c>
      <c r="H10" s="19">
        <v>12265.820000000003</v>
      </c>
      <c r="I10" s="140">
        <v>11183.522999999997</v>
      </c>
      <c r="J10" s="247">
        <f t="shared" si="4"/>
        <v>8.0675111022315629E-2</v>
      </c>
      <c r="K10" s="215">
        <f t="shared" si="5"/>
        <v>7.4703098128528087E-2</v>
      </c>
      <c r="L10" s="52">
        <f t="shared" si="6"/>
        <v>-8.8236823954697327E-2</v>
      </c>
      <c r="N10" s="27">
        <f t="shared" si="0"/>
        <v>3.8171167804048904</v>
      </c>
      <c r="O10" s="152">
        <f t="shared" si="0"/>
        <v>3.6996447739627052</v>
      </c>
      <c r="P10" s="52">
        <f t="shared" si="7"/>
        <v>-3.0775062226344754E-2</v>
      </c>
    </row>
    <row r="11" spans="1:16" ht="20.100000000000001" customHeight="1" x14ac:dyDescent="0.25">
      <c r="A11" s="8" t="s">
        <v>167</v>
      </c>
      <c r="B11" s="19">
        <v>43791.310000000005</v>
      </c>
      <c r="C11" s="140">
        <v>47376.29</v>
      </c>
      <c r="D11" s="247">
        <f t="shared" si="1"/>
        <v>8.3001315888781818E-2</v>
      </c>
      <c r="E11" s="215">
        <f t="shared" si="2"/>
        <v>9.3534212698806615E-2</v>
      </c>
      <c r="F11" s="52">
        <f t="shared" si="3"/>
        <v>8.186510063297936E-2</v>
      </c>
      <c r="H11" s="19">
        <v>10394.752</v>
      </c>
      <c r="I11" s="140">
        <v>11172.632999999998</v>
      </c>
      <c r="J11" s="247">
        <f t="shared" si="4"/>
        <v>6.8368667700116029E-2</v>
      </c>
      <c r="K11" s="215">
        <f t="shared" si="5"/>
        <v>7.4630355689618663E-2</v>
      </c>
      <c r="L11" s="52">
        <f t="shared" si="6"/>
        <v>7.4834012393946242E-2</v>
      </c>
      <c r="N11" s="27">
        <f t="shared" si="0"/>
        <v>2.3737019970400519</v>
      </c>
      <c r="O11" s="152">
        <f t="shared" si="0"/>
        <v>2.3582752047490416</v>
      </c>
      <c r="P11" s="52">
        <f t="shared" si="7"/>
        <v>-6.4990433972955007E-3</v>
      </c>
    </row>
    <row r="12" spans="1:16" ht="20.100000000000001" customHeight="1" x14ac:dyDescent="0.25">
      <c r="A12" s="8" t="s">
        <v>163</v>
      </c>
      <c r="B12" s="19">
        <v>39023.109999999993</v>
      </c>
      <c r="C12" s="140">
        <v>36434.269999999997</v>
      </c>
      <c r="D12" s="247">
        <f t="shared" si="1"/>
        <v>7.3963749430484713E-2</v>
      </c>
      <c r="E12" s="215">
        <f t="shared" si="2"/>
        <v>7.1931566606539862E-2</v>
      </c>
      <c r="F12" s="52">
        <f t="shared" si="3"/>
        <v>-6.6341201406038552E-2</v>
      </c>
      <c r="H12" s="19">
        <v>9568.4710000000014</v>
      </c>
      <c r="I12" s="140">
        <v>9110.6190000000006</v>
      </c>
      <c r="J12" s="247">
        <f t="shared" si="4"/>
        <v>6.2934028074666623E-2</v>
      </c>
      <c r="K12" s="215">
        <f t="shared" si="5"/>
        <v>6.0856624980217114E-2</v>
      </c>
      <c r="L12" s="52">
        <f t="shared" si="6"/>
        <v>-4.7850069253488954E-2</v>
      </c>
      <c r="N12" s="27">
        <f t="shared" si="0"/>
        <v>2.4520011347122264</v>
      </c>
      <c r="O12" s="152">
        <f t="shared" si="0"/>
        <v>2.5005630687811231</v>
      </c>
      <c r="P12" s="52">
        <f t="shared" si="7"/>
        <v>1.9805021042372441E-2</v>
      </c>
    </row>
    <row r="13" spans="1:16" ht="20.100000000000001" customHeight="1" x14ac:dyDescent="0.25">
      <c r="A13" s="8" t="s">
        <v>171</v>
      </c>
      <c r="B13" s="19">
        <v>52008.170000000006</v>
      </c>
      <c r="C13" s="140">
        <v>35439.910000000003</v>
      </c>
      <c r="D13" s="247">
        <f t="shared" si="1"/>
        <v>9.8575414779038709E-2</v>
      </c>
      <c r="E13" s="215">
        <f t="shared" si="2"/>
        <v>6.9968418379036515E-2</v>
      </c>
      <c r="F13" s="52">
        <f t="shared" si="3"/>
        <v>-0.31857033231509591</v>
      </c>
      <c r="H13" s="19">
        <v>10814.943000000001</v>
      </c>
      <c r="I13" s="140">
        <v>7175.5299999999988</v>
      </c>
      <c r="J13" s="247">
        <f t="shared" si="4"/>
        <v>7.113236026820996E-2</v>
      </c>
      <c r="K13" s="215">
        <f t="shared" si="5"/>
        <v>4.793072108978514E-2</v>
      </c>
      <c r="L13" s="52">
        <f t="shared" si="6"/>
        <v>-0.33651707641917317</v>
      </c>
      <c r="N13" s="27">
        <f t="shared" si="0"/>
        <v>2.0794700140381788</v>
      </c>
      <c r="O13" s="152">
        <f t="shared" si="0"/>
        <v>2.0247032230047983</v>
      </c>
      <c r="P13" s="52">
        <f t="shared" si="7"/>
        <v>-2.633689866343749E-2</v>
      </c>
    </row>
    <row r="14" spans="1:16" ht="20.100000000000001" customHeight="1" x14ac:dyDescent="0.25">
      <c r="A14" s="8" t="s">
        <v>169</v>
      </c>
      <c r="B14" s="19">
        <v>15068.249999999998</v>
      </c>
      <c r="C14" s="140">
        <v>15282.53</v>
      </c>
      <c r="D14" s="247">
        <f t="shared" si="1"/>
        <v>2.8560108801064327E-2</v>
      </c>
      <c r="E14" s="215">
        <f t="shared" si="2"/>
        <v>3.0172041998136476E-2</v>
      </c>
      <c r="F14" s="52">
        <f t="shared" si="3"/>
        <v>1.422062946924842E-2</v>
      </c>
      <c r="H14" s="19">
        <v>6491.8009999999986</v>
      </c>
      <c r="I14" s="140">
        <v>7121.2419999999984</v>
      </c>
      <c r="J14" s="247">
        <f t="shared" si="4"/>
        <v>4.2698063921513554E-2</v>
      </c>
      <c r="K14" s="215">
        <f t="shared" si="5"/>
        <v>4.7568091014163927E-2</v>
      </c>
      <c r="L14" s="52">
        <f t="shared" si="6"/>
        <v>9.6959379993317718E-2</v>
      </c>
      <c r="N14" s="27">
        <f t="shared" si="0"/>
        <v>4.308264728817214</v>
      </c>
      <c r="O14" s="152">
        <f t="shared" si="0"/>
        <v>4.6597271525068154</v>
      </c>
      <c r="P14" s="52">
        <f t="shared" si="7"/>
        <v>8.1578650759024138E-2</v>
      </c>
    </row>
    <row r="15" spans="1:16" ht="20.100000000000001" customHeight="1" x14ac:dyDescent="0.25">
      <c r="A15" s="8" t="s">
        <v>172</v>
      </c>
      <c r="B15" s="19">
        <v>23013.67</v>
      </c>
      <c r="C15" s="140">
        <v>21367.97</v>
      </c>
      <c r="D15" s="247">
        <f t="shared" si="1"/>
        <v>4.3619724859342665E-2</v>
      </c>
      <c r="E15" s="215">
        <f t="shared" si="2"/>
        <v>4.2186423861423482E-2</v>
      </c>
      <c r="F15" s="52">
        <f t="shared" si="3"/>
        <v>-7.1509672294770774E-2</v>
      </c>
      <c r="H15" s="19">
        <v>5783.116</v>
      </c>
      <c r="I15" s="140">
        <v>5467.8640000000005</v>
      </c>
      <c r="J15" s="247">
        <f t="shared" si="4"/>
        <v>3.8036880155988738E-2</v>
      </c>
      <c r="K15" s="215">
        <f t="shared" si="5"/>
        <v>3.6523945177690989E-2</v>
      </c>
      <c r="L15" s="52">
        <f t="shared" si="6"/>
        <v>-5.4512480814840912E-2</v>
      </c>
      <c r="N15" s="27">
        <f t="shared" si="0"/>
        <v>2.512904721411231</v>
      </c>
      <c r="O15" s="152">
        <f t="shared" si="0"/>
        <v>2.5589066251964976</v>
      </c>
      <c r="P15" s="52">
        <f t="shared" si="7"/>
        <v>1.8306266605855319E-2</v>
      </c>
    </row>
    <row r="16" spans="1:16" ht="20.100000000000001" customHeight="1" x14ac:dyDescent="0.25">
      <c r="A16" s="8" t="s">
        <v>159</v>
      </c>
      <c r="B16" s="19">
        <v>20004.240000000005</v>
      </c>
      <c r="C16" s="140">
        <v>21043.940000000002</v>
      </c>
      <c r="D16" s="247">
        <f t="shared" si="1"/>
        <v>3.7915701616485213E-2</v>
      </c>
      <c r="E16" s="215">
        <f t="shared" si="2"/>
        <v>4.154669688109653E-2</v>
      </c>
      <c r="F16" s="52">
        <f t="shared" si="3"/>
        <v>5.1973981515918463E-2</v>
      </c>
      <c r="H16" s="19">
        <v>4926.9799999999996</v>
      </c>
      <c r="I16" s="140">
        <v>5127.8689999999997</v>
      </c>
      <c r="J16" s="247">
        <f t="shared" si="4"/>
        <v>3.2405877348985111E-2</v>
      </c>
      <c r="K16" s="215">
        <f t="shared" si="5"/>
        <v>3.4252864781271278E-2</v>
      </c>
      <c r="L16" s="52">
        <f t="shared" si="6"/>
        <v>4.0773252580688403E-2</v>
      </c>
      <c r="N16" s="27">
        <f t="shared" si="0"/>
        <v>2.4629678508156263</v>
      </c>
      <c r="O16" s="152">
        <f t="shared" si="0"/>
        <v>2.436743784671501</v>
      </c>
      <c r="P16" s="52">
        <f t="shared" si="7"/>
        <v>-1.0647344071276066E-2</v>
      </c>
    </row>
    <row r="17" spans="1:16" ht="20.100000000000001" customHeight="1" x14ac:dyDescent="0.25">
      <c r="A17" s="8" t="s">
        <v>164</v>
      </c>
      <c r="B17" s="19">
        <v>7025.4199999999992</v>
      </c>
      <c r="C17" s="140">
        <v>10246.790000000001</v>
      </c>
      <c r="D17" s="247">
        <f t="shared" si="1"/>
        <v>1.3315863459470964E-2</v>
      </c>
      <c r="E17" s="215">
        <f t="shared" si="2"/>
        <v>2.0230065193792182E-2</v>
      </c>
      <c r="F17" s="52">
        <f t="shared" si="3"/>
        <v>0.4585305931887349</v>
      </c>
      <c r="H17" s="19">
        <v>2611.2850000000008</v>
      </c>
      <c r="I17" s="140">
        <v>4477.0290000000005</v>
      </c>
      <c r="J17" s="247">
        <f t="shared" si="4"/>
        <v>1.7175020282859808E-2</v>
      </c>
      <c r="K17" s="215">
        <f t="shared" si="5"/>
        <v>2.9905418597633866E-2</v>
      </c>
      <c r="L17" s="52">
        <f t="shared" si="6"/>
        <v>0.7144926731475113</v>
      </c>
      <c r="N17" s="27">
        <f t="shared" si="0"/>
        <v>3.7169094516769121</v>
      </c>
      <c r="O17" s="152">
        <f t="shared" si="0"/>
        <v>4.3692014767551592</v>
      </c>
      <c r="P17" s="52">
        <f t="shared" si="7"/>
        <v>0.17549311694530534</v>
      </c>
    </row>
    <row r="18" spans="1:16" ht="20.100000000000001" customHeight="1" x14ac:dyDescent="0.25">
      <c r="A18" s="8" t="s">
        <v>170</v>
      </c>
      <c r="B18" s="19">
        <v>11362.34</v>
      </c>
      <c r="C18" s="140">
        <v>16207.42</v>
      </c>
      <c r="D18" s="247">
        <f t="shared" si="1"/>
        <v>2.1535989025579301E-2</v>
      </c>
      <c r="E18" s="215">
        <f t="shared" si="2"/>
        <v>3.1998036772801171E-2</v>
      </c>
      <c r="F18" s="52">
        <f t="shared" si="3"/>
        <v>0.42641568550140196</v>
      </c>
      <c r="H18" s="19">
        <v>2796.6059999999998</v>
      </c>
      <c r="I18" s="140">
        <v>4009.9929999999995</v>
      </c>
      <c r="J18" s="247">
        <f t="shared" si="4"/>
        <v>1.8393918998947805E-2</v>
      </c>
      <c r="K18" s="215">
        <f t="shared" si="5"/>
        <v>2.6785736531655613E-2</v>
      </c>
      <c r="L18" s="52">
        <f t="shared" si="6"/>
        <v>0.43387842263086035</v>
      </c>
      <c r="N18" s="27">
        <f t="shared" si="0"/>
        <v>2.4612940644268697</v>
      </c>
      <c r="O18" s="152">
        <f t="shared" si="0"/>
        <v>2.4741710895380016</v>
      </c>
      <c r="P18" s="52">
        <f t="shared" si="7"/>
        <v>5.2318108986828347E-3</v>
      </c>
    </row>
    <row r="19" spans="1:16" ht="20.100000000000001" customHeight="1" x14ac:dyDescent="0.25">
      <c r="A19" s="8" t="s">
        <v>175</v>
      </c>
      <c r="B19" s="19">
        <v>19009.510000000002</v>
      </c>
      <c r="C19" s="140">
        <v>16924</v>
      </c>
      <c r="D19" s="247">
        <f t="shared" si="1"/>
        <v>3.6030307026689926E-2</v>
      </c>
      <c r="E19" s="215">
        <f t="shared" si="2"/>
        <v>3.3412768617268322E-2</v>
      </c>
      <c r="F19" s="52">
        <f t="shared" si="3"/>
        <v>-0.1097087720830259</v>
      </c>
      <c r="H19" s="19">
        <v>4157.2609999999995</v>
      </c>
      <c r="I19" s="140">
        <v>3631.7559999999999</v>
      </c>
      <c r="J19" s="247">
        <f t="shared" si="4"/>
        <v>2.7343258968723066E-2</v>
      </c>
      <c r="K19" s="215">
        <f t="shared" si="5"/>
        <v>2.4259209271252961E-2</v>
      </c>
      <c r="L19" s="52">
        <f t="shared" si="6"/>
        <v>-0.12640654507859855</v>
      </c>
      <c r="N19" s="27">
        <f t="shared" si="0"/>
        <v>2.1869374855006778</v>
      </c>
      <c r="O19" s="152">
        <f t="shared" si="0"/>
        <v>2.1459205861498463</v>
      </c>
      <c r="P19" s="52">
        <f t="shared" si="7"/>
        <v>-1.8755405503253841E-2</v>
      </c>
    </row>
    <row r="20" spans="1:16" ht="20.100000000000001" customHeight="1" x14ac:dyDescent="0.25">
      <c r="A20" s="8" t="s">
        <v>168</v>
      </c>
      <c r="B20" s="19">
        <v>7499.0700000000006</v>
      </c>
      <c r="C20" s="140">
        <v>11950.859999999999</v>
      </c>
      <c r="D20" s="247">
        <f t="shared" si="1"/>
        <v>1.4213611740367827E-2</v>
      </c>
      <c r="E20" s="215">
        <f t="shared" si="2"/>
        <v>2.359438194028405E-2</v>
      </c>
      <c r="F20" s="52">
        <f t="shared" si="3"/>
        <v>0.59364561205589461</v>
      </c>
      <c r="H20" s="19">
        <v>2241.6570000000002</v>
      </c>
      <c r="I20" s="140">
        <v>3472.4049999999997</v>
      </c>
      <c r="J20" s="247">
        <f t="shared" si="4"/>
        <v>1.474389216122126E-2</v>
      </c>
      <c r="K20" s="215">
        <f t="shared" si="5"/>
        <v>2.3194784993690418E-2</v>
      </c>
      <c r="L20" s="52">
        <f t="shared" si="6"/>
        <v>0.54903493264134495</v>
      </c>
      <c r="N20" s="27">
        <f t="shared" si="0"/>
        <v>2.9892466665866566</v>
      </c>
      <c r="O20" s="152">
        <f t="shared" si="0"/>
        <v>2.9055691389573641</v>
      </c>
      <c r="P20" s="52">
        <f t="shared" si="7"/>
        <v>-2.7992848019076887E-2</v>
      </c>
    </row>
    <row r="21" spans="1:16" ht="20.100000000000001" customHeight="1" x14ac:dyDescent="0.25">
      <c r="A21" s="8" t="s">
        <v>166</v>
      </c>
      <c r="B21" s="19">
        <v>17965.490000000005</v>
      </c>
      <c r="C21" s="140">
        <v>11761.779999999997</v>
      </c>
      <c r="D21" s="247">
        <f t="shared" si="1"/>
        <v>3.4051488996030284E-2</v>
      </c>
      <c r="E21" s="215">
        <f t="shared" si="2"/>
        <v>2.3221084475727613E-2</v>
      </c>
      <c r="F21" s="52">
        <f t="shared" si="3"/>
        <v>-0.34531259653925422</v>
      </c>
      <c r="H21" s="19">
        <v>4593.1369999999988</v>
      </c>
      <c r="I21" s="140">
        <v>3430.0289999999995</v>
      </c>
      <c r="J21" s="247">
        <f t="shared" si="4"/>
        <v>3.0210115378809209E-2</v>
      </c>
      <c r="K21" s="215">
        <f t="shared" si="5"/>
        <v>2.2911724057857002E-2</v>
      </c>
      <c r="L21" s="52">
        <f t="shared" si="6"/>
        <v>-0.25322736944271412</v>
      </c>
      <c r="N21" s="27">
        <f t="shared" si="0"/>
        <v>2.5566444332996192</v>
      </c>
      <c r="O21" s="152">
        <f t="shared" si="0"/>
        <v>2.9162499213554414</v>
      </c>
      <c r="P21" s="52">
        <f t="shared" si="7"/>
        <v>0.14065526022001948</v>
      </c>
    </row>
    <row r="22" spans="1:16" ht="20.100000000000001" customHeight="1" x14ac:dyDescent="0.25">
      <c r="A22" s="8" t="s">
        <v>176</v>
      </c>
      <c r="B22" s="19">
        <v>11813.809999999998</v>
      </c>
      <c r="C22" s="140">
        <v>10391.950000000004</v>
      </c>
      <c r="D22" s="247">
        <f t="shared" si="1"/>
        <v>2.2391697705778823E-2</v>
      </c>
      <c r="E22" s="215">
        <f t="shared" si="2"/>
        <v>2.0516652140878142E-2</v>
      </c>
      <c r="F22" s="52">
        <f t="shared" si="3"/>
        <v>-0.12035575313975708</v>
      </c>
      <c r="H22" s="19">
        <v>3387.6619999999994</v>
      </c>
      <c r="I22" s="140">
        <v>3417.2179999999985</v>
      </c>
      <c r="J22" s="247">
        <f t="shared" si="4"/>
        <v>2.228142985598025E-2</v>
      </c>
      <c r="K22" s="215">
        <f t="shared" si="5"/>
        <v>2.2826149826004959E-2</v>
      </c>
      <c r="L22" s="52">
        <f t="shared" si="6"/>
        <v>8.7246012146427639E-3</v>
      </c>
      <c r="N22" s="27">
        <f t="shared" si="0"/>
        <v>2.8675440014694664</v>
      </c>
      <c r="O22" s="152">
        <f t="shared" si="0"/>
        <v>3.288331833775179</v>
      </c>
      <c r="P22" s="52">
        <f t="shared" si="7"/>
        <v>0.14674154331723621</v>
      </c>
    </row>
    <row r="23" spans="1:16" ht="20.100000000000001" customHeight="1" x14ac:dyDescent="0.25">
      <c r="A23" s="8" t="s">
        <v>177</v>
      </c>
      <c r="B23" s="19">
        <v>5873</v>
      </c>
      <c r="C23" s="140">
        <v>5098.369999999999</v>
      </c>
      <c r="D23" s="247">
        <f t="shared" si="1"/>
        <v>1.1131585883473584E-2</v>
      </c>
      <c r="E23" s="215">
        <f t="shared" si="2"/>
        <v>1.0065626160199851E-2</v>
      </c>
      <c r="F23" s="52">
        <f t="shared" si="3"/>
        <v>-0.13189681593734054</v>
      </c>
      <c r="H23" s="19">
        <v>2207.1480000000001</v>
      </c>
      <c r="I23" s="140">
        <v>1908.393</v>
      </c>
      <c r="J23" s="247">
        <f t="shared" si="4"/>
        <v>1.4516918554379721E-2</v>
      </c>
      <c r="K23" s="215">
        <f t="shared" si="5"/>
        <v>1.2747581379033793E-2</v>
      </c>
      <c r="L23" s="52">
        <f t="shared" si="6"/>
        <v>-0.13535793703004967</v>
      </c>
      <c r="N23" s="27">
        <f t="shared" si="0"/>
        <v>3.7581270219649241</v>
      </c>
      <c r="O23" s="152">
        <f t="shared" si="0"/>
        <v>3.7431433968111385</v>
      </c>
      <c r="P23" s="52">
        <f t="shared" si="7"/>
        <v>-3.9869927403229331E-3</v>
      </c>
    </row>
    <row r="24" spans="1:16" ht="20.100000000000001" customHeight="1" x14ac:dyDescent="0.25">
      <c r="A24" s="8" t="s">
        <v>174</v>
      </c>
      <c r="B24" s="19">
        <v>672.10000000000014</v>
      </c>
      <c r="C24" s="140">
        <v>815.27999999999986</v>
      </c>
      <c r="D24" s="247">
        <f t="shared" si="1"/>
        <v>1.2738870887591684E-3</v>
      </c>
      <c r="E24" s="215">
        <f t="shared" si="2"/>
        <v>1.609593594793578E-3</v>
      </c>
      <c r="F24" s="52">
        <f t="shared" si="3"/>
        <v>0.21303377473590193</v>
      </c>
      <c r="H24" s="19">
        <v>1385.5200000000002</v>
      </c>
      <c r="I24" s="140">
        <v>1680.8339999999998</v>
      </c>
      <c r="J24" s="247">
        <f t="shared" si="4"/>
        <v>9.1128827769883097E-3</v>
      </c>
      <c r="K24" s="215">
        <f t="shared" si="5"/>
        <v>1.1227544955177934E-2</v>
      </c>
      <c r="L24" s="52">
        <f t="shared" si="6"/>
        <v>0.21314307985449477</v>
      </c>
      <c r="N24" s="27">
        <f t="shared" si="0"/>
        <v>20.614789465853292</v>
      </c>
      <c r="O24" s="152">
        <f t="shared" si="0"/>
        <v>20.616647041507214</v>
      </c>
      <c r="P24" s="52">
        <f t="shared" si="7"/>
        <v>9.0108883090899626E-5</v>
      </c>
    </row>
    <row r="25" spans="1:16" ht="20.100000000000001" customHeight="1" x14ac:dyDescent="0.25">
      <c r="A25" s="8" t="s">
        <v>178</v>
      </c>
      <c r="B25" s="19">
        <v>4473.2300000000005</v>
      </c>
      <c r="C25" s="140">
        <v>4812.1999999999989</v>
      </c>
      <c r="D25" s="247">
        <f t="shared" si="1"/>
        <v>8.4784852582207634E-3</v>
      </c>
      <c r="E25" s="215">
        <f t="shared" si="2"/>
        <v>9.5006455412443031E-3</v>
      </c>
      <c r="F25" s="52">
        <f t="shared" si="3"/>
        <v>7.5777458346652962E-2</v>
      </c>
      <c r="H25" s="19">
        <v>1523.1619999999998</v>
      </c>
      <c r="I25" s="140">
        <v>1677.9890000000003</v>
      </c>
      <c r="J25" s="247">
        <f t="shared" si="4"/>
        <v>1.001818577599967E-2</v>
      </c>
      <c r="K25" s="215">
        <f t="shared" si="5"/>
        <v>1.1208541076509681E-2</v>
      </c>
      <c r="L25" s="52">
        <f t="shared" si="6"/>
        <v>0.10164841297248781</v>
      </c>
      <c r="N25" s="27">
        <f t="shared" si="0"/>
        <v>3.4050607726407978</v>
      </c>
      <c r="O25" s="152">
        <f t="shared" si="0"/>
        <v>3.4869477577823043</v>
      </c>
      <c r="P25" s="52">
        <f t="shared" si="7"/>
        <v>2.4048611936520293E-2</v>
      </c>
    </row>
    <row r="26" spans="1:16" ht="20.100000000000001" customHeight="1" x14ac:dyDescent="0.25">
      <c r="A26" s="8" t="s">
        <v>181</v>
      </c>
      <c r="B26" s="19">
        <v>4731.1799999999994</v>
      </c>
      <c r="C26" s="140">
        <v>3166.83</v>
      </c>
      <c r="D26" s="247">
        <f t="shared" si="1"/>
        <v>8.9673993700276761E-3</v>
      </c>
      <c r="E26" s="215">
        <f t="shared" si="2"/>
        <v>6.2522192176922625E-3</v>
      </c>
      <c r="F26" s="52">
        <f t="shared" si="3"/>
        <v>-0.33064689992771351</v>
      </c>
      <c r="H26" s="19">
        <v>1919.7790000000002</v>
      </c>
      <c r="I26" s="140">
        <v>1497.6220000000003</v>
      </c>
      <c r="J26" s="247">
        <f t="shared" si="4"/>
        <v>1.2626826739941565E-2</v>
      </c>
      <c r="K26" s="215">
        <f t="shared" si="5"/>
        <v>1.000373524742092E-2</v>
      </c>
      <c r="L26" s="52">
        <f t="shared" si="6"/>
        <v>-0.21989874876222726</v>
      </c>
      <c r="N26" s="27">
        <f t="shared" si="0"/>
        <v>4.0577171022873797</v>
      </c>
      <c r="O26" s="152">
        <f t="shared" si="0"/>
        <v>4.7290887101612666</v>
      </c>
      <c r="P26" s="52">
        <f t="shared" si="7"/>
        <v>0.16545549897882911</v>
      </c>
    </row>
    <row r="27" spans="1:16" ht="20.100000000000001" customHeight="1" x14ac:dyDescent="0.25">
      <c r="A27" s="8" t="s">
        <v>182</v>
      </c>
      <c r="B27" s="19">
        <v>5973.41</v>
      </c>
      <c r="C27" s="140">
        <v>4326.8899999999994</v>
      </c>
      <c r="D27" s="247">
        <f t="shared" si="1"/>
        <v>1.132190131656733E-2</v>
      </c>
      <c r="E27" s="215">
        <f t="shared" si="2"/>
        <v>8.5425061688945945E-3</v>
      </c>
      <c r="F27" s="52">
        <f t="shared" si="3"/>
        <v>-0.27564155147562286</v>
      </c>
      <c r="H27" s="19">
        <v>1740.48</v>
      </c>
      <c r="I27" s="140">
        <v>1313.472</v>
      </c>
      <c r="J27" s="247">
        <f t="shared" si="4"/>
        <v>1.1447536098860074E-2</v>
      </c>
      <c r="K27" s="215">
        <f t="shared" si="5"/>
        <v>8.773659937487863E-3</v>
      </c>
      <c r="L27" s="52">
        <f t="shared" si="6"/>
        <v>-0.24533921676778822</v>
      </c>
      <c r="N27" s="27">
        <f t="shared" si="0"/>
        <v>2.9137126030190466</v>
      </c>
      <c r="O27" s="152">
        <f t="shared" si="0"/>
        <v>3.0356029388313548</v>
      </c>
      <c r="P27" s="52">
        <f t="shared" si="7"/>
        <v>4.1833342000172365E-2</v>
      </c>
    </row>
    <row r="28" spans="1:16" ht="20.100000000000001" customHeight="1" x14ac:dyDescent="0.25">
      <c r="A28" s="8" t="s">
        <v>183</v>
      </c>
      <c r="B28" s="19">
        <v>4979.3999999999996</v>
      </c>
      <c r="C28" s="140">
        <v>5553.75</v>
      </c>
      <c r="D28" s="247">
        <f t="shared" si="1"/>
        <v>9.4378714027189437E-3</v>
      </c>
      <c r="E28" s="215">
        <f t="shared" si="2"/>
        <v>1.0964675236832543E-2</v>
      </c>
      <c r="F28" s="52">
        <f t="shared" si="3"/>
        <v>0.11534522231594176</v>
      </c>
      <c r="H28" s="19">
        <v>1053.6989999999996</v>
      </c>
      <c r="I28" s="140">
        <v>1195.827</v>
      </c>
      <c r="J28" s="247">
        <f t="shared" si="4"/>
        <v>6.9304199645113746E-3</v>
      </c>
      <c r="K28" s="215">
        <f t="shared" si="5"/>
        <v>7.9878211656329925E-3</v>
      </c>
      <c r="L28" s="52">
        <f t="shared" si="6"/>
        <v>0.13488482004823052</v>
      </c>
      <c r="N28" s="27">
        <f t="shared" si="0"/>
        <v>2.116116399566212</v>
      </c>
      <c r="O28" s="152">
        <f t="shared" si="0"/>
        <v>2.1531883862255232</v>
      </c>
      <c r="P28" s="52">
        <f t="shared" si="7"/>
        <v>1.7518878766267631E-2</v>
      </c>
    </row>
    <row r="29" spans="1:16" ht="20.100000000000001" customHeight="1" x14ac:dyDescent="0.25">
      <c r="A29" s="8" t="s">
        <v>184</v>
      </c>
      <c r="B29" s="19">
        <v>5668.16</v>
      </c>
      <c r="C29" s="140">
        <v>4656.3900000000003</v>
      </c>
      <c r="D29" s="247">
        <f t="shared" si="1"/>
        <v>1.0743335576582603E-2</v>
      </c>
      <c r="E29" s="215">
        <f t="shared" si="2"/>
        <v>9.1930324782416722E-3</v>
      </c>
      <c r="F29" s="52">
        <f>(C29-B29)/B29</f>
        <v>-0.17850060689888775</v>
      </c>
      <c r="H29" s="19">
        <v>1273.4939999999997</v>
      </c>
      <c r="I29" s="140">
        <v>1126.2760000000001</v>
      </c>
      <c r="J29" s="247">
        <f t="shared" si="4"/>
        <v>8.3760620844144755E-3</v>
      </c>
      <c r="K29" s="215">
        <f t="shared" si="5"/>
        <v>7.5232381198488286E-3</v>
      </c>
      <c r="L29" s="52">
        <f>(I29-H29)/H29</f>
        <v>-0.11560164398104715</v>
      </c>
      <c r="N29" s="27">
        <f t="shared" si="0"/>
        <v>2.2467502681646243</v>
      </c>
      <c r="O29" s="152">
        <f t="shared" si="0"/>
        <v>2.4187750596492132</v>
      </c>
      <c r="P29" s="52">
        <f>(O29-N29)/N29</f>
        <v>7.6566049160913821E-2</v>
      </c>
    </row>
    <row r="30" spans="1:16" ht="20.100000000000001" customHeight="1" x14ac:dyDescent="0.25">
      <c r="A30" s="8" t="s">
        <v>173</v>
      </c>
      <c r="B30" s="19">
        <v>2847.56</v>
      </c>
      <c r="C30" s="140">
        <v>3839.0800000000004</v>
      </c>
      <c r="D30" s="247">
        <f t="shared" si="1"/>
        <v>5.3972175546303479E-3</v>
      </c>
      <c r="E30" s="215">
        <f t="shared" si="2"/>
        <v>7.5794310885832243E-3</v>
      </c>
      <c r="F30" s="52">
        <f t="shared" si="3"/>
        <v>0.34819986233828276</v>
      </c>
      <c r="H30" s="19">
        <v>875.92</v>
      </c>
      <c r="I30" s="140">
        <v>1092.5829999999999</v>
      </c>
      <c r="J30" s="247">
        <f t="shared" si="4"/>
        <v>5.761126712006754E-3</v>
      </c>
      <c r="K30" s="215">
        <f t="shared" si="5"/>
        <v>7.298177422495721E-3</v>
      </c>
      <c r="L30" s="52">
        <f t="shared" si="6"/>
        <v>0.24735478125856231</v>
      </c>
      <c r="N30" s="27">
        <f t="shared" si="0"/>
        <v>3.0760370281925575</v>
      </c>
      <c r="O30" s="152">
        <f t="shared" si="0"/>
        <v>2.8459500713712655</v>
      </c>
      <c r="P30" s="52">
        <f t="shared" si="7"/>
        <v>-7.4799800754182841E-2</v>
      </c>
    </row>
    <row r="31" spans="1:16" ht="20.100000000000001" customHeight="1" x14ac:dyDescent="0.25">
      <c r="A31" s="8" t="s">
        <v>195</v>
      </c>
      <c r="B31" s="19">
        <v>2431.0700000000006</v>
      </c>
      <c r="C31" s="140">
        <v>1940.01</v>
      </c>
      <c r="D31" s="247">
        <f t="shared" si="1"/>
        <v>4.6078093808506948E-3</v>
      </c>
      <c r="E31" s="215">
        <f t="shared" si="2"/>
        <v>3.8301291210817018E-3</v>
      </c>
      <c r="F31" s="52">
        <f t="shared" si="3"/>
        <v>-0.20199336094806011</v>
      </c>
      <c r="H31" s="19">
        <v>1444.021</v>
      </c>
      <c r="I31" s="140">
        <v>1089.2570000000001</v>
      </c>
      <c r="J31" s="247">
        <f t="shared" si="4"/>
        <v>9.4976572698405159E-3</v>
      </c>
      <c r="K31" s="215">
        <f t="shared" si="5"/>
        <v>7.2759605857819713E-3</v>
      </c>
      <c r="L31" s="52">
        <f t="shared" si="6"/>
        <v>-0.24567786756563784</v>
      </c>
      <c r="N31" s="27">
        <f t="shared" si="0"/>
        <v>5.9398577581065117</v>
      </c>
      <c r="O31" s="152">
        <f t="shared" si="0"/>
        <v>5.6146978623821528</v>
      </c>
      <c r="P31" s="52">
        <f t="shared" si="7"/>
        <v>-5.4742034063120774E-2</v>
      </c>
    </row>
    <row r="32" spans="1:16" ht="20.100000000000001" customHeight="1" thickBot="1" x14ac:dyDescent="0.3">
      <c r="A32" s="8" t="s">
        <v>17</v>
      </c>
      <c r="B32" s="19">
        <f>B33-SUM(B7:B31)</f>
        <v>32089.550000000047</v>
      </c>
      <c r="C32" s="140">
        <f>C33-SUM(C7:C31)</f>
        <v>35825.81</v>
      </c>
      <c r="D32" s="247">
        <f t="shared" si="1"/>
        <v>6.0821995877238251E-2</v>
      </c>
      <c r="E32" s="215">
        <f t="shared" si="2"/>
        <v>7.0730294259998674E-2</v>
      </c>
      <c r="F32" s="52">
        <f t="shared" si="3"/>
        <v>0.11643229649527481</v>
      </c>
      <c r="H32" s="19">
        <f>H33-SUM(H7:H31)</f>
        <v>9086.2119999999413</v>
      </c>
      <c r="I32" s="140">
        <f>I33-SUM(I7:I31)</f>
        <v>9895.8769999999495</v>
      </c>
      <c r="J32" s="247">
        <f t="shared" si="4"/>
        <v>5.9762100036711091E-2</v>
      </c>
      <c r="K32" s="215">
        <f t="shared" si="5"/>
        <v>6.6101949323021075E-2</v>
      </c>
      <c r="L32" s="52">
        <f t="shared" si="6"/>
        <v>8.910919093677469E-2</v>
      </c>
      <c r="N32" s="27">
        <f t="shared" si="0"/>
        <v>2.8315174254546815</v>
      </c>
      <c r="O32" s="152">
        <f t="shared" si="0"/>
        <v>2.7622200307543499</v>
      </c>
      <c r="P32" s="52">
        <f t="shared" si="7"/>
        <v>-2.4473589347310479E-2</v>
      </c>
    </row>
    <row r="33" spans="1:16" ht="26.25" customHeight="1" thickBot="1" x14ac:dyDescent="0.3">
      <c r="A33" s="12" t="s">
        <v>18</v>
      </c>
      <c r="B33" s="17">
        <v>527597.77999999991</v>
      </c>
      <c r="C33" s="145">
        <v>506512.95</v>
      </c>
      <c r="D33" s="243">
        <f>SUM(D7:D32)</f>
        <v>1.0000000000000002</v>
      </c>
      <c r="E33" s="244">
        <f>SUM(E7:E32)</f>
        <v>1.0000000000000002</v>
      </c>
      <c r="F33" s="57">
        <f t="shared" si="3"/>
        <v>-3.9963833812947248E-2</v>
      </c>
      <c r="G33" s="1"/>
      <c r="H33" s="17">
        <v>152039.70399999997</v>
      </c>
      <c r="I33" s="145">
        <v>149706.28099999996</v>
      </c>
      <c r="J33" s="243">
        <f>SUM(J7:J32)</f>
        <v>0.99999999999999989</v>
      </c>
      <c r="K33" s="244">
        <f>SUM(K7:K32)</f>
        <v>0.99999999999999989</v>
      </c>
      <c r="L33" s="57">
        <f t="shared" si="6"/>
        <v>-1.5347458187632425E-2</v>
      </c>
      <c r="N33" s="29">
        <f t="shared" si="0"/>
        <v>2.8817350975206906</v>
      </c>
      <c r="O33" s="146">
        <f t="shared" si="0"/>
        <v>2.9556259321701441</v>
      </c>
      <c r="P33" s="57">
        <f t="shared" si="7"/>
        <v>2.5641091963319516E-2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jan-abr</v>
      </c>
      <c r="C37" s="364"/>
      <c r="D37" s="370" t="str">
        <f>B5</f>
        <v>jan-abr</v>
      </c>
      <c r="E37" s="364"/>
      <c r="F37" s="131" t="str">
        <f>F5</f>
        <v>2025/2024</v>
      </c>
      <c r="H37" s="359" t="str">
        <f>B5</f>
        <v>jan-abr</v>
      </c>
      <c r="I37" s="364"/>
      <c r="J37" s="370" t="str">
        <f>B5</f>
        <v>jan-abr</v>
      </c>
      <c r="K37" s="360"/>
      <c r="L37" s="131" t="str">
        <f>F37</f>
        <v>2025/2024</v>
      </c>
      <c r="N37" s="359" t="str">
        <f>B5</f>
        <v>jan-abr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167</v>
      </c>
      <c r="B39" s="39">
        <v>43791.310000000005</v>
      </c>
      <c r="C39" s="147">
        <v>47376.29</v>
      </c>
      <c r="D39" s="247">
        <f t="shared" ref="D39:D61" si="8">B39/$B$62</f>
        <v>0.21096513783743359</v>
      </c>
      <c r="E39" s="246">
        <f t="shared" ref="E39:E61" si="9">C39/$C$62</f>
        <v>0.22810007608103977</v>
      </c>
      <c r="F39" s="52">
        <f>(C39-B39)/B39</f>
        <v>8.186510063297936E-2</v>
      </c>
      <c r="H39" s="39">
        <v>10394.752</v>
      </c>
      <c r="I39" s="147">
        <v>11172.632999999998</v>
      </c>
      <c r="J39" s="247">
        <f t="shared" ref="J39:J61" si="10">H39/$H$62</f>
        <v>0.19954437145325174</v>
      </c>
      <c r="K39" s="246">
        <f t="shared" ref="K39:K61" si="11">I39/$I$62</f>
        <v>0.21249072260097637</v>
      </c>
      <c r="L39" s="52">
        <f>(I39-H39)/H39</f>
        <v>7.4834012393946242E-2</v>
      </c>
      <c r="N39" s="27">
        <f t="shared" ref="N39:O62" si="12">(H39/B39)*10</f>
        <v>2.3737019970400519</v>
      </c>
      <c r="O39" s="151">
        <f t="shared" si="12"/>
        <v>2.3582752047490416</v>
      </c>
      <c r="P39" s="61">
        <f t="shared" si="7"/>
        <v>-6.4990433972955007E-3</v>
      </c>
    </row>
    <row r="40" spans="1:16" ht="20.100000000000001" customHeight="1" x14ac:dyDescent="0.25">
      <c r="A40" s="38" t="s">
        <v>163</v>
      </c>
      <c r="B40" s="19">
        <v>39023.109999999993</v>
      </c>
      <c r="C40" s="140">
        <v>36434.269999999997</v>
      </c>
      <c r="D40" s="247">
        <f t="shared" si="8"/>
        <v>0.18799427968689064</v>
      </c>
      <c r="E40" s="215">
        <f t="shared" si="9"/>
        <v>0.17541812072995044</v>
      </c>
      <c r="F40" s="52">
        <f t="shared" ref="F40:F62" si="13">(C40-B40)/B40</f>
        <v>-6.6341201406038552E-2</v>
      </c>
      <c r="H40" s="19">
        <v>9568.4710000000014</v>
      </c>
      <c r="I40" s="140">
        <v>9110.6190000000006</v>
      </c>
      <c r="J40" s="247">
        <f t="shared" si="10"/>
        <v>0.18368254783410584</v>
      </c>
      <c r="K40" s="215">
        <f t="shared" si="11"/>
        <v>0.17327357075562988</v>
      </c>
      <c r="L40" s="52">
        <f t="shared" ref="L40:L62" si="14">(I40-H40)/H40</f>
        <v>-4.7850069253488954E-2</v>
      </c>
      <c r="N40" s="27">
        <f t="shared" si="12"/>
        <v>2.4520011347122264</v>
      </c>
      <c r="O40" s="152">
        <f t="shared" si="12"/>
        <v>2.5005630687811231</v>
      </c>
      <c r="P40" s="52">
        <f t="shared" si="7"/>
        <v>1.9805021042372441E-2</v>
      </c>
    </row>
    <row r="41" spans="1:16" ht="20.100000000000001" customHeight="1" x14ac:dyDescent="0.25">
      <c r="A41" s="38" t="s">
        <v>172</v>
      </c>
      <c r="B41" s="19">
        <v>23013.67</v>
      </c>
      <c r="C41" s="140">
        <v>21367.97</v>
      </c>
      <c r="D41" s="247">
        <f t="shared" si="8"/>
        <v>0.11086861899530316</v>
      </c>
      <c r="E41" s="215">
        <f t="shared" si="9"/>
        <v>0.10287921622181423</v>
      </c>
      <c r="F41" s="52">
        <f t="shared" si="13"/>
        <v>-7.1509672294770774E-2</v>
      </c>
      <c r="H41" s="19">
        <v>5783.116</v>
      </c>
      <c r="I41" s="140">
        <v>5467.8640000000005</v>
      </c>
      <c r="J41" s="247">
        <f t="shared" si="10"/>
        <v>0.11101642898851684</v>
      </c>
      <c r="K41" s="215">
        <f t="shared" si="11"/>
        <v>0.10399253000110766</v>
      </c>
      <c r="L41" s="52">
        <f t="shared" si="14"/>
        <v>-5.4512480814840912E-2</v>
      </c>
      <c r="N41" s="27">
        <f t="shared" si="12"/>
        <v>2.512904721411231</v>
      </c>
      <c r="O41" s="152">
        <f t="shared" si="12"/>
        <v>2.5589066251964976</v>
      </c>
      <c r="P41" s="52">
        <f t="shared" si="7"/>
        <v>1.8306266605855319E-2</v>
      </c>
    </row>
    <row r="42" spans="1:16" ht="20.100000000000001" customHeight="1" x14ac:dyDescent="0.25">
      <c r="A42" s="38" t="s">
        <v>159</v>
      </c>
      <c r="B42" s="19">
        <v>20004.240000000005</v>
      </c>
      <c r="C42" s="140">
        <v>21043.940000000002</v>
      </c>
      <c r="D42" s="247">
        <f t="shared" si="8"/>
        <v>9.6370655477835743E-2</v>
      </c>
      <c r="E42" s="215">
        <f t="shared" si="9"/>
        <v>0.10131912640362586</v>
      </c>
      <c r="F42" s="52">
        <f t="shared" si="13"/>
        <v>5.1973981515918463E-2</v>
      </c>
      <c r="H42" s="19">
        <v>4926.9799999999996</v>
      </c>
      <c r="I42" s="140">
        <v>5127.8689999999997</v>
      </c>
      <c r="J42" s="247">
        <f t="shared" si="10"/>
        <v>9.4581489511509478E-2</v>
      </c>
      <c r="K42" s="215">
        <f t="shared" si="11"/>
        <v>9.7526213311861787E-2</v>
      </c>
      <c r="L42" s="52">
        <f t="shared" si="14"/>
        <v>4.0773252580688403E-2</v>
      </c>
      <c r="N42" s="27">
        <f t="shared" si="12"/>
        <v>2.4629678508156263</v>
      </c>
      <c r="O42" s="152">
        <f t="shared" si="12"/>
        <v>2.436743784671501</v>
      </c>
      <c r="P42" s="52">
        <f t="shared" si="7"/>
        <v>-1.0647344071276066E-2</v>
      </c>
    </row>
    <row r="43" spans="1:16" ht="20.100000000000001" customHeight="1" x14ac:dyDescent="0.25">
      <c r="A43" s="38" t="s">
        <v>170</v>
      </c>
      <c r="B43" s="19">
        <v>11362.34</v>
      </c>
      <c r="C43" s="140">
        <v>16207.42</v>
      </c>
      <c r="D43" s="247">
        <f t="shared" si="8"/>
        <v>5.4738203179027639E-2</v>
      </c>
      <c r="E43" s="215">
        <f t="shared" si="9"/>
        <v>7.8032993615105059E-2</v>
      </c>
      <c r="F43" s="52">
        <f t="shared" si="13"/>
        <v>0.42641568550140196</v>
      </c>
      <c r="H43" s="19">
        <v>2796.6059999999998</v>
      </c>
      <c r="I43" s="140">
        <v>4009.9929999999995</v>
      </c>
      <c r="J43" s="247">
        <f t="shared" si="10"/>
        <v>5.3685454590200174E-2</v>
      </c>
      <c r="K43" s="215">
        <f t="shared" si="11"/>
        <v>7.6265488197353043E-2</v>
      </c>
      <c r="L43" s="52">
        <f t="shared" si="14"/>
        <v>0.43387842263086035</v>
      </c>
      <c r="N43" s="27">
        <f t="shared" si="12"/>
        <v>2.4612940644268697</v>
      </c>
      <c r="O43" s="152">
        <f t="shared" si="12"/>
        <v>2.4741710895380016</v>
      </c>
      <c r="P43" s="52">
        <f t="shared" si="7"/>
        <v>5.2318108986828347E-3</v>
      </c>
    </row>
    <row r="44" spans="1:16" ht="20.100000000000001" customHeight="1" x14ac:dyDescent="0.25">
      <c r="A44" s="38" t="s">
        <v>175</v>
      </c>
      <c r="B44" s="19">
        <v>19009.510000000002</v>
      </c>
      <c r="C44" s="140">
        <v>16924</v>
      </c>
      <c r="D44" s="247">
        <f t="shared" si="8"/>
        <v>9.1578532301775678E-2</v>
      </c>
      <c r="E44" s="215">
        <f t="shared" si="9"/>
        <v>8.14830728112209E-2</v>
      </c>
      <c r="F44" s="52">
        <f t="shared" si="13"/>
        <v>-0.1097087720830259</v>
      </c>
      <c r="H44" s="19">
        <v>4157.2609999999995</v>
      </c>
      <c r="I44" s="140">
        <v>3631.7559999999999</v>
      </c>
      <c r="J44" s="247">
        <f t="shared" si="10"/>
        <v>7.9805466567371364E-2</v>
      </c>
      <c r="K44" s="215">
        <f t="shared" si="11"/>
        <v>6.9071852333324801E-2</v>
      </c>
      <c r="L44" s="52">
        <f t="shared" si="14"/>
        <v>-0.12640654507859855</v>
      </c>
      <c r="N44" s="27">
        <f t="shared" si="12"/>
        <v>2.1869374855006778</v>
      </c>
      <c r="O44" s="152">
        <f t="shared" si="12"/>
        <v>2.1459205861498463</v>
      </c>
      <c r="P44" s="52">
        <f t="shared" si="7"/>
        <v>-1.8755405503253841E-2</v>
      </c>
    </row>
    <row r="45" spans="1:16" ht="20.100000000000001" customHeight="1" x14ac:dyDescent="0.25">
      <c r="A45" s="38" t="s">
        <v>168</v>
      </c>
      <c r="B45" s="19">
        <v>7499.0700000000006</v>
      </c>
      <c r="C45" s="140">
        <v>11950.859999999999</v>
      </c>
      <c r="D45" s="247">
        <f t="shared" si="8"/>
        <v>3.6126855675305512E-2</v>
      </c>
      <c r="E45" s="215">
        <f t="shared" si="9"/>
        <v>5.7539163054638819E-2</v>
      </c>
      <c r="F45" s="52">
        <f t="shared" si="13"/>
        <v>0.59364561205589461</v>
      </c>
      <c r="H45" s="19">
        <v>2241.6570000000002</v>
      </c>
      <c r="I45" s="140">
        <v>3472.4049999999997</v>
      </c>
      <c r="J45" s="247">
        <f t="shared" si="10"/>
        <v>4.3032295246561145E-2</v>
      </c>
      <c r="K45" s="215">
        <f t="shared" si="11"/>
        <v>6.6041178262388409E-2</v>
      </c>
      <c r="L45" s="52">
        <f t="shared" si="14"/>
        <v>0.54903493264134495</v>
      </c>
      <c r="N45" s="27">
        <f t="shared" si="12"/>
        <v>2.9892466665866566</v>
      </c>
      <c r="O45" s="152">
        <f t="shared" si="12"/>
        <v>2.9055691389573641</v>
      </c>
      <c r="P45" s="52">
        <f t="shared" si="7"/>
        <v>-2.7992848019076887E-2</v>
      </c>
    </row>
    <row r="46" spans="1:16" ht="20.100000000000001" customHeight="1" x14ac:dyDescent="0.25">
      <c r="A46" s="38" t="s">
        <v>166</v>
      </c>
      <c r="B46" s="19">
        <v>17965.490000000005</v>
      </c>
      <c r="C46" s="140">
        <v>11761.779999999997</v>
      </c>
      <c r="D46" s="247">
        <f t="shared" si="8"/>
        <v>8.6548953985780178E-2</v>
      </c>
      <c r="E46" s="215">
        <f t="shared" si="9"/>
        <v>5.6628809745306166E-2</v>
      </c>
      <c r="F46" s="52">
        <f t="shared" si="13"/>
        <v>-0.34531259653925422</v>
      </c>
      <c r="H46" s="19">
        <v>4593.1369999999988</v>
      </c>
      <c r="I46" s="140">
        <v>3430.0289999999995</v>
      </c>
      <c r="J46" s="247">
        <f t="shared" si="10"/>
        <v>8.8172823715628235E-2</v>
      </c>
      <c r="K46" s="215">
        <f t="shared" si="11"/>
        <v>6.5235235127861488E-2</v>
      </c>
      <c r="L46" s="52">
        <f t="shared" si="14"/>
        <v>-0.25322736944271412</v>
      </c>
      <c r="N46" s="27">
        <f t="shared" si="12"/>
        <v>2.5566444332996192</v>
      </c>
      <c r="O46" s="152">
        <f t="shared" si="12"/>
        <v>2.9162499213554414</v>
      </c>
      <c r="P46" s="52">
        <f t="shared" si="7"/>
        <v>0.14065526022001948</v>
      </c>
    </row>
    <row r="47" spans="1:16" ht="20.100000000000001" customHeight="1" x14ac:dyDescent="0.25">
      <c r="A47" s="38" t="s">
        <v>177</v>
      </c>
      <c r="B47" s="19">
        <v>5873</v>
      </c>
      <c r="C47" s="140">
        <v>5098.369999999999</v>
      </c>
      <c r="D47" s="247">
        <f t="shared" si="8"/>
        <v>2.8293244813166068E-2</v>
      </c>
      <c r="E47" s="215">
        <f t="shared" si="9"/>
        <v>2.4546847904073757E-2</v>
      </c>
      <c r="F47" s="52">
        <f t="shared" si="13"/>
        <v>-0.13189681593734054</v>
      </c>
      <c r="H47" s="19">
        <v>2207.1480000000001</v>
      </c>
      <c r="I47" s="140">
        <v>1908.393</v>
      </c>
      <c r="J47" s="247">
        <f t="shared" si="10"/>
        <v>4.2369838199535853E-2</v>
      </c>
      <c r="K47" s="215">
        <f t="shared" si="11"/>
        <v>3.629545583182095E-2</v>
      </c>
      <c r="L47" s="52">
        <f t="shared" si="14"/>
        <v>-0.13535793703004967</v>
      </c>
      <c r="N47" s="27">
        <f t="shared" si="12"/>
        <v>3.7581270219649241</v>
      </c>
      <c r="O47" s="152">
        <f t="shared" si="12"/>
        <v>3.7431433968111385</v>
      </c>
      <c r="P47" s="52">
        <f t="shared" si="7"/>
        <v>-3.9869927403229331E-3</v>
      </c>
    </row>
    <row r="48" spans="1:16" ht="20.100000000000001" customHeight="1" x14ac:dyDescent="0.25">
      <c r="A48" s="38" t="s">
        <v>182</v>
      </c>
      <c r="B48" s="19">
        <v>5973.41</v>
      </c>
      <c r="C48" s="140">
        <v>4326.8899999999994</v>
      </c>
      <c r="D48" s="247">
        <f t="shared" si="8"/>
        <v>2.877697113901146E-2</v>
      </c>
      <c r="E48" s="215">
        <f t="shared" si="9"/>
        <v>2.0832444629883217E-2</v>
      </c>
      <c r="F48" s="52">
        <f t="shared" si="13"/>
        <v>-0.27564155147562286</v>
      </c>
      <c r="H48" s="19">
        <v>1740.48</v>
      </c>
      <c r="I48" s="140">
        <v>1313.472</v>
      </c>
      <c r="J48" s="247">
        <f t="shared" si="10"/>
        <v>3.3411377936381319E-2</v>
      </c>
      <c r="K48" s="215">
        <f t="shared" si="11"/>
        <v>2.4980737700428333E-2</v>
      </c>
      <c r="L48" s="52">
        <f t="shared" si="14"/>
        <v>-0.24533921676778822</v>
      </c>
      <c r="N48" s="27">
        <f t="shared" si="12"/>
        <v>2.9137126030190466</v>
      </c>
      <c r="O48" s="152">
        <f t="shared" si="12"/>
        <v>3.0356029388313548</v>
      </c>
      <c r="P48" s="52">
        <f t="shared" si="7"/>
        <v>4.1833342000172365E-2</v>
      </c>
    </row>
    <row r="49" spans="1:16" ht="20.100000000000001" customHeight="1" x14ac:dyDescent="0.25">
      <c r="A49" s="38" t="s">
        <v>184</v>
      </c>
      <c r="B49" s="19">
        <v>5668.16</v>
      </c>
      <c r="C49" s="140">
        <v>4656.3900000000003</v>
      </c>
      <c r="D49" s="247">
        <f t="shared" si="8"/>
        <v>2.73064257654002E-2</v>
      </c>
      <c r="E49" s="215">
        <f t="shared" si="9"/>
        <v>2.241887056295444E-2</v>
      </c>
      <c r="F49" s="52">
        <f t="shared" si="13"/>
        <v>-0.17850060689888775</v>
      </c>
      <c r="H49" s="19">
        <v>1273.4939999999997</v>
      </c>
      <c r="I49" s="140">
        <v>1126.2760000000001</v>
      </c>
      <c r="J49" s="247">
        <f t="shared" si="10"/>
        <v>2.4446813139888984E-2</v>
      </c>
      <c r="K49" s="215">
        <f t="shared" si="11"/>
        <v>2.1420483523278473E-2</v>
      </c>
      <c r="L49" s="52">
        <f t="shared" si="14"/>
        <v>-0.11560164398104715</v>
      </c>
      <c r="N49" s="27">
        <f t="shared" si="12"/>
        <v>2.2467502681646243</v>
      </c>
      <c r="O49" s="152">
        <f t="shared" si="12"/>
        <v>2.4187750596492132</v>
      </c>
      <c r="P49" s="52">
        <f t="shared" si="7"/>
        <v>7.6566049160913821E-2</v>
      </c>
    </row>
    <row r="50" spans="1:16" ht="20.100000000000001" customHeight="1" x14ac:dyDescent="0.25">
      <c r="A50" s="38" t="s">
        <v>173</v>
      </c>
      <c r="B50" s="19">
        <v>2847.56</v>
      </c>
      <c r="C50" s="140">
        <v>3839.0800000000004</v>
      </c>
      <c r="D50" s="247">
        <f t="shared" si="8"/>
        <v>1.3718152937200608E-2</v>
      </c>
      <c r="E50" s="215">
        <f t="shared" si="9"/>
        <v>1.8483812052003189E-2</v>
      </c>
      <c r="F50" s="52">
        <f t="shared" si="13"/>
        <v>0.34819986233828276</v>
      </c>
      <c r="H50" s="19">
        <v>875.92</v>
      </c>
      <c r="I50" s="140">
        <v>1092.5829999999999</v>
      </c>
      <c r="J50" s="247">
        <f t="shared" si="10"/>
        <v>1.6814725915859488E-2</v>
      </c>
      <c r="K50" s="215">
        <f t="shared" si="11"/>
        <v>2.0779681134388158E-2</v>
      </c>
      <c r="L50" s="52">
        <f t="shared" si="14"/>
        <v>0.24735478125856231</v>
      </c>
      <c r="N50" s="27">
        <f t="shared" si="12"/>
        <v>3.0760370281925575</v>
      </c>
      <c r="O50" s="152">
        <f t="shared" si="12"/>
        <v>2.8459500713712655</v>
      </c>
      <c r="P50" s="52">
        <f t="shared" si="7"/>
        <v>-7.4799800754182841E-2</v>
      </c>
    </row>
    <row r="51" spans="1:16" ht="20.100000000000001" customHeight="1" x14ac:dyDescent="0.25">
      <c r="A51" s="38" t="s">
        <v>188</v>
      </c>
      <c r="B51" s="19">
        <v>1597.5699999999997</v>
      </c>
      <c r="C51" s="140">
        <v>1404.7199999999998</v>
      </c>
      <c r="D51" s="247">
        <f t="shared" si="8"/>
        <v>7.6963117854877755E-3</v>
      </c>
      <c r="E51" s="215">
        <f t="shared" si="9"/>
        <v>6.7632298534257987E-3</v>
      </c>
      <c r="F51" s="52">
        <f t="shared" si="13"/>
        <v>-0.12071458527638848</v>
      </c>
      <c r="H51" s="19">
        <v>404.0200000000001</v>
      </c>
      <c r="I51" s="140">
        <v>341.77800000000002</v>
      </c>
      <c r="J51" s="247">
        <f t="shared" si="10"/>
        <v>7.7558288023170524E-3</v>
      </c>
      <c r="K51" s="215">
        <f t="shared" si="11"/>
        <v>6.5002273133930493E-3</v>
      </c>
      <c r="L51" s="52">
        <f t="shared" si="14"/>
        <v>-0.15405672986485833</v>
      </c>
      <c r="N51" s="27">
        <f t="shared" si="12"/>
        <v>2.528965866910371</v>
      </c>
      <c r="O51" s="152">
        <f t="shared" si="12"/>
        <v>2.4330685118742528</v>
      </c>
      <c r="P51" s="52">
        <f t="shared" si="7"/>
        <v>-3.791959246696977E-2</v>
      </c>
    </row>
    <row r="52" spans="1:16" ht="20.100000000000001" customHeight="1" x14ac:dyDescent="0.25">
      <c r="A52" s="38" t="s">
        <v>187</v>
      </c>
      <c r="B52" s="19">
        <v>223.02999999999997</v>
      </c>
      <c r="C52" s="140">
        <v>1889.3100000000002</v>
      </c>
      <c r="D52" s="247">
        <f t="shared" si="8"/>
        <v>1.07444958124986E-3</v>
      </c>
      <c r="E52" s="215">
        <f t="shared" si="9"/>
        <v>9.0963592704424358E-3</v>
      </c>
      <c r="F52" s="52">
        <f t="shared" si="13"/>
        <v>7.4711025422588904</v>
      </c>
      <c r="H52" s="19">
        <v>49.244000000000007</v>
      </c>
      <c r="I52" s="140">
        <v>315.87799999999999</v>
      </c>
      <c r="J52" s="247">
        <f t="shared" si="10"/>
        <v>9.4531962165561329E-4</v>
      </c>
      <c r="K52" s="215">
        <f t="shared" si="11"/>
        <v>6.0076388863530405E-3</v>
      </c>
      <c r="L52" s="52">
        <f t="shared" si="14"/>
        <v>5.414547965234342</v>
      </c>
      <c r="N52" s="27">
        <f t="shared" si="12"/>
        <v>2.2079540868941403</v>
      </c>
      <c r="O52" s="152">
        <f t="shared" si="12"/>
        <v>1.671922553736549</v>
      </c>
      <c r="P52" s="52">
        <f t="shared" si="7"/>
        <v>-0.24277295272548446</v>
      </c>
    </row>
    <row r="53" spans="1:16" ht="20.100000000000001" customHeight="1" x14ac:dyDescent="0.25">
      <c r="A53" s="38" t="s">
        <v>190</v>
      </c>
      <c r="B53" s="19">
        <v>1377.4799999999998</v>
      </c>
      <c r="C53" s="140">
        <v>906.96</v>
      </c>
      <c r="D53" s="247">
        <f t="shared" si="8"/>
        <v>6.636025687934614E-3</v>
      </c>
      <c r="E53" s="215">
        <f t="shared" si="9"/>
        <v>4.3666915455486243E-3</v>
      </c>
      <c r="F53" s="52">
        <f t="shared" si="13"/>
        <v>-0.34158027702761551</v>
      </c>
      <c r="H53" s="19">
        <v>362.26099999999991</v>
      </c>
      <c r="I53" s="140">
        <v>247.31799999999998</v>
      </c>
      <c r="J53" s="247">
        <f t="shared" si="10"/>
        <v>6.9541960738482653E-3</v>
      </c>
      <c r="K53" s="215">
        <f t="shared" si="11"/>
        <v>4.7037059690610335E-3</v>
      </c>
      <c r="L53" s="52">
        <f t="shared" si="14"/>
        <v>-0.31729333270763332</v>
      </c>
      <c r="N53" s="27">
        <f t="shared" ref="N53:N54" si="15">(H53/B53)*10</f>
        <v>2.6298821035514126</v>
      </c>
      <c r="O53" s="152">
        <f t="shared" ref="O53:O54" si="16">(I53/C53)*10</f>
        <v>2.7268898297609594</v>
      </c>
      <c r="P53" s="52">
        <f t="shared" ref="P53:P54" si="17">(O53-N53)/N53</f>
        <v>3.688672054102609E-2</v>
      </c>
    </row>
    <row r="54" spans="1:16" ht="20.100000000000001" customHeight="1" x14ac:dyDescent="0.25">
      <c r="A54" s="38" t="s">
        <v>186</v>
      </c>
      <c r="B54" s="19">
        <v>352.51000000000005</v>
      </c>
      <c r="C54" s="140">
        <v>414.6</v>
      </c>
      <c r="D54" s="247">
        <f t="shared" si="8"/>
        <v>1.6982209652799543E-3</v>
      </c>
      <c r="E54" s="215">
        <f t="shared" si="9"/>
        <v>1.9961523273181393E-3</v>
      </c>
      <c r="F54" s="52">
        <f t="shared" si="13"/>
        <v>0.17613684718164013</v>
      </c>
      <c r="H54" s="19">
        <v>126.25200000000001</v>
      </c>
      <c r="I54" s="140">
        <v>161.12900000000002</v>
      </c>
      <c r="J54" s="247">
        <f t="shared" si="10"/>
        <v>2.4236149149797839E-3</v>
      </c>
      <c r="K54" s="215">
        <f t="shared" si="11"/>
        <v>3.0644896007926449E-3</v>
      </c>
      <c r="L54" s="52">
        <f t="shared" si="14"/>
        <v>0.27624908912334067</v>
      </c>
      <c r="N54" s="27">
        <f t="shared" si="15"/>
        <v>3.5815154180023261</v>
      </c>
      <c r="O54" s="152">
        <f t="shared" si="16"/>
        <v>3.8863724071394117</v>
      </c>
      <c r="P54" s="52">
        <f t="shared" si="17"/>
        <v>8.5119552356171815E-2</v>
      </c>
    </row>
    <row r="55" spans="1:16" ht="20.100000000000001" customHeight="1" x14ac:dyDescent="0.25">
      <c r="A55" s="38" t="s">
        <v>189</v>
      </c>
      <c r="B55" s="19">
        <v>614.07000000000016</v>
      </c>
      <c r="C55" s="140">
        <v>461.25999999999993</v>
      </c>
      <c r="D55" s="247">
        <f t="shared" si="8"/>
        <v>2.9582892631399441E-3</v>
      </c>
      <c r="E55" s="215">
        <f t="shared" si="9"/>
        <v>2.2208037204504696E-3</v>
      </c>
      <c r="F55" s="52">
        <f t="shared" si="13"/>
        <v>-0.24884785122217368</v>
      </c>
      <c r="H55" s="19">
        <v>162.19799999999998</v>
      </c>
      <c r="I55" s="140">
        <v>143.34300000000002</v>
      </c>
      <c r="J55" s="247">
        <f t="shared" si="10"/>
        <v>3.1136575418994625E-3</v>
      </c>
      <c r="K55" s="215">
        <f t="shared" si="11"/>
        <v>2.7262201890809233E-3</v>
      </c>
      <c r="L55" s="52">
        <f t="shared" si="14"/>
        <v>-0.11624680945511019</v>
      </c>
      <c r="N55" s="27">
        <f t="shared" ref="N55" si="18">(H55/B55)*10</f>
        <v>2.6413601055254277</v>
      </c>
      <c r="O55" s="152">
        <f t="shared" ref="O55" si="19">(I55/C55)*10</f>
        <v>3.1076399427654695</v>
      </c>
      <c r="P55" s="52">
        <f t="shared" ref="P55" si="20">(O55-N55)/N55</f>
        <v>0.1765302036116306</v>
      </c>
    </row>
    <row r="56" spans="1:16" ht="20.100000000000001" customHeight="1" x14ac:dyDescent="0.25">
      <c r="A56" s="38" t="s">
        <v>192</v>
      </c>
      <c r="B56" s="19">
        <v>303.64999999999998</v>
      </c>
      <c r="C56" s="140">
        <v>418.19999999999987</v>
      </c>
      <c r="D56" s="247">
        <f t="shared" si="8"/>
        <v>1.4628373552729229E-3</v>
      </c>
      <c r="E56" s="215">
        <f t="shared" si="9"/>
        <v>2.0134850537492656E-3</v>
      </c>
      <c r="F56" s="52">
        <f t="shared" si="13"/>
        <v>0.37724353696690238</v>
      </c>
      <c r="H56" s="19">
        <v>93.546999999999997</v>
      </c>
      <c r="I56" s="140">
        <v>109.562</v>
      </c>
      <c r="J56" s="247">
        <f t="shared" si="10"/>
        <v>1.7957886168267737E-3</v>
      </c>
      <c r="K56" s="215">
        <f t="shared" si="11"/>
        <v>2.0837441406701693E-3</v>
      </c>
      <c r="L56" s="52">
        <f t="shared" si="14"/>
        <v>0.17119736602991012</v>
      </c>
      <c r="N56" s="27">
        <f t="shared" ref="N56" si="21">(H56/B56)*10</f>
        <v>3.080750864482134</v>
      </c>
      <c r="O56" s="152">
        <f t="shared" ref="O56" si="22">(I56/C56)*10</f>
        <v>2.6198469631755152</v>
      </c>
      <c r="P56" s="52">
        <f t="shared" si="7"/>
        <v>-0.14960765137498239</v>
      </c>
    </row>
    <row r="57" spans="1:16" ht="20.100000000000001" customHeight="1" x14ac:dyDescent="0.25">
      <c r="A57" s="38" t="s">
        <v>185</v>
      </c>
      <c r="B57" s="19">
        <v>132.88999999999996</v>
      </c>
      <c r="C57" s="140">
        <v>256.20999999999998</v>
      </c>
      <c r="D57" s="247">
        <f t="shared" si="8"/>
        <v>6.4019909811367912E-4</v>
      </c>
      <c r="E57" s="215">
        <f t="shared" si="9"/>
        <v>1.2335605108108549E-3</v>
      </c>
      <c r="F57" s="52">
        <f t="shared" si="13"/>
        <v>0.92798555196026833</v>
      </c>
      <c r="H57" s="19">
        <v>44.401999999999994</v>
      </c>
      <c r="I57" s="140">
        <v>98.345000000000013</v>
      </c>
      <c r="J57" s="247">
        <f t="shared" si="10"/>
        <v>8.5236946309707844E-4</v>
      </c>
      <c r="K57" s="215">
        <f t="shared" si="11"/>
        <v>1.8704096083880164E-3</v>
      </c>
      <c r="L57" s="52">
        <f t="shared" si="14"/>
        <v>1.2148777082113424</v>
      </c>
      <c r="N57" s="27">
        <f t="shared" ref="N57" si="23">(H57/B57)*10</f>
        <v>3.3412596884641439</v>
      </c>
      <c r="O57" s="152">
        <f t="shared" ref="O57" si="24">(I57/C57)*10</f>
        <v>3.8384528316615283</v>
      </c>
      <c r="P57" s="52">
        <f t="shared" ref="P57" si="25">(O57-N57)/N57</f>
        <v>0.14880410071505878</v>
      </c>
    </row>
    <row r="58" spans="1:16" ht="20.100000000000001" customHeight="1" x14ac:dyDescent="0.25">
      <c r="A58" s="38" t="s">
        <v>191</v>
      </c>
      <c r="B58" s="19">
        <v>329.25</v>
      </c>
      <c r="C58" s="140">
        <v>301.79000000000002</v>
      </c>
      <c r="D58" s="247">
        <f t="shared" si="8"/>
        <v>1.5861656486863491E-3</v>
      </c>
      <c r="E58" s="215">
        <f t="shared" si="9"/>
        <v>1.4530120860138478E-3</v>
      </c>
      <c r="F58" s="52">
        <f t="shared" si="13"/>
        <v>-8.3401670463173816E-2</v>
      </c>
      <c r="H58" s="19">
        <v>88.757000000000005</v>
      </c>
      <c r="I58" s="140">
        <v>93.167999999999978</v>
      </c>
      <c r="J58" s="247">
        <f t="shared" si="10"/>
        <v>1.7038366838454889E-3</v>
      </c>
      <c r="K58" s="215">
        <f t="shared" si="11"/>
        <v>1.7719489795545746E-3</v>
      </c>
      <c r="L58" s="52">
        <f t="shared" si="14"/>
        <v>4.9697488648782324E-2</v>
      </c>
      <c r="N58" s="27">
        <f t="shared" si="12"/>
        <v>2.6957327258921793</v>
      </c>
      <c r="O58" s="152">
        <f t="shared" si="12"/>
        <v>3.087179827032041</v>
      </c>
      <c r="P58" s="52">
        <f t="shared" si="7"/>
        <v>0.14520990800759315</v>
      </c>
    </row>
    <row r="59" spans="1:16" ht="20.100000000000001" customHeight="1" x14ac:dyDescent="0.25">
      <c r="A59" s="38" t="s">
        <v>179</v>
      </c>
      <c r="B59" s="19">
        <v>410.93000000000006</v>
      </c>
      <c r="C59" s="140">
        <v>207.33000000000004</v>
      </c>
      <c r="D59" s="247">
        <f t="shared" si="8"/>
        <v>1.9796599848585618E-3</v>
      </c>
      <c r="E59" s="215">
        <f t="shared" si="9"/>
        <v>9.9822060304599592E-4</v>
      </c>
      <c r="F59" s="52">
        <f>(C59-B59)/B59</f>
        <v>-0.49546151412649353</v>
      </c>
      <c r="H59" s="19">
        <v>120.5</v>
      </c>
      <c r="I59" s="140">
        <v>67.622</v>
      </c>
      <c r="J59" s="247">
        <f t="shared" si="10"/>
        <v>2.3131958088193766E-3</v>
      </c>
      <c r="K59" s="215">
        <f t="shared" si="11"/>
        <v>1.2860932283127197E-3</v>
      </c>
      <c r="L59" s="52">
        <f>(I59-H59)/H59</f>
        <v>-0.43882157676348549</v>
      </c>
      <c r="N59" s="27">
        <f t="shared" si="12"/>
        <v>2.9323729102280187</v>
      </c>
      <c r="O59" s="152">
        <f t="shared" si="12"/>
        <v>3.2615636907345769</v>
      </c>
      <c r="P59" s="52">
        <f>(O59-N59)/N59</f>
        <v>0.11226088583697923</v>
      </c>
    </row>
    <row r="60" spans="1:16" ht="20.100000000000001" customHeight="1" x14ac:dyDescent="0.25">
      <c r="A60" s="38" t="s">
        <v>193</v>
      </c>
      <c r="B60" s="19">
        <v>72.329999999999984</v>
      </c>
      <c r="C60" s="140">
        <v>159.14999999999998</v>
      </c>
      <c r="D60" s="247">
        <f t="shared" si="8"/>
        <v>3.4845060400754319E-4</v>
      </c>
      <c r="E60" s="215">
        <f t="shared" si="9"/>
        <v>7.6625094764274434E-4</v>
      </c>
      <c r="F60" s="52">
        <f>(C60-B60)/B60</f>
        <v>1.200331812525923</v>
      </c>
      <c r="H60" s="19">
        <v>26.768999999999995</v>
      </c>
      <c r="I60" s="140">
        <v>46.081999999999994</v>
      </c>
      <c r="J60" s="247">
        <f t="shared" si="10"/>
        <v>5.1387500918079567E-4</v>
      </c>
      <c r="K60" s="215">
        <f t="shared" si="11"/>
        <v>8.7642702296747725E-4</v>
      </c>
      <c r="L60" s="52">
        <f>(I60-H60)/H60</f>
        <v>0.72146886323732684</v>
      </c>
      <c r="N60" s="27">
        <f t="shared" si="12"/>
        <v>3.7009539610120283</v>
      </c>
      <c r="O60" s="152">
        <f t="shared" si="12"/>
        <v>2.8955073829720392</v>
      </c>
      <c r="P60" s="52">
        <f>(O60-N60)/N60</f>
        <v>-0.21763215282465692</v>
      </c>
    </row>
    <row r="61" spans="1:16" ht="20.100000000000001" customHeight="1" thickBot="1" x14ac:dyDescent="0.3">
      <c r="A61" s="8" t="s">
        <v>17</v>
      </c>
      <c r="B61" s="19">
        <f>B62-SUM(B39:B60)</f>
        <v>131.46999999991385</v>
      </c>
      <c r="C61" s="140">
        <f>C62-SUM(C39:C60)</f>
        <v>292.79000000000815</v>
      </c>
      <c r="D61" s="247">
        <f t="shared" si="8"/>
        <v>6.3335823183798836E-4</v>
      </c>
      <c r="E61" s="215">
        <f t="shared" si="9"/>
        <v>1.4096802699360691E-3</v>
      </c>
      <c r="F61" s="52">
        <f t="shared" si="13"/>
        <v>1.2270479957419944</v>
      </c>
      <c r="H61" s="19">
        <f>H62-SUM(H39:H60)</f>
        <v>55.462000000014086</v>
      </c>
      <c r="I61" s="140">
        <f>I62-SUM(I39:I60)</f>
        <v>91.275000000008731</v>
      </c>
      <c r="J61" s="247">
        <f t="shared" si="10"/>
        <v>1.0646843647201067E-3</v>
      </c>
      <c r="K61" s="215">
        <f t="shared" si="11"/>
        <v>1.7359462810069906E-3</v>
      </c>
      <c r="L61" s="52">
        <f t="shared" si="14"/>
        <v>0.64572139482863133</v>
      </c>
      <c r="N61" s="27">
        <f t="shared" si="12"/>
        <v>4.2186050049479293</v>
      </c>
      <c r="O61" s="152">
        <f t="shared" si="12"/>
        <v>3.1174220431027768</v>
      </c>
      <c r="P61" s="52">
        <f t="shared" si="7"/>
        <v>-0.26103011790712666</v>
      </c>
    </row>
    <row r="62" spans="1:16" ht="26.25" customHeight="1" thickBot="1" x14ac:dyDescent="0.3">
      <c r="A62" s="12" t="s">
        <v>18</v>
      </c>
      <c r="B62" s="17">
        <v>207576.05</v>
      </c>
      <c r="C62" s="145">
        <v>207699.58</v>
      </c>
      <c r="D62" s="253">
        <f>SUM(D39:D61)</f>
        <v>0.99999999999999978</v>
      </c>
      <c r="E62" s="254">
        <f>SUM(E39:E61)</f>
        <v>0.99999999999999989</v>
      </c>
      <c r="F62" s="57">
        <f t="shared" si="13"/>
        <v>5.9510719083438984E-4</v>
      </c>
      <c r="G62" s="1"/>
      <c r="H62" s="17">
        <v>52092.434000000001</v>
      </c>
      <c r="I62" s="145">
        <v>52579.392000000007</v>
      </c>
      <c r="J62" s="253">
        <f>SUM(J39:J61)</f>
        <v>1.0000000000000002</v>
      </c>
      <c r="K62" s="254">
        <f>SUM(K39:K61)</f>
        <v>0.99999999999999989</v>
      </c>
      <c r="L62" s="57">
        <f t="shared" si="14"/>
        <v>9.3479602047392522E-3</v>
      </c>
      <c r="M62" s="1"/>
      <c r="N62" s="29">
        <f t="shared" si="12"/>
        <v>2.5095589785045047</v>
      </c>
      <c r="O62" s="146">
        <f t="shared" si="12"/>
        <v>2.5315117151416491</v>
      </c>
      <c r="P62" s="57">
        <f t="shared" si="7"/>
        <v>8.7476472261378887E-3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jan-abr</v>
      </c>
      <c r="C66" s="364"/>
      <c r="D66" s="370" t="str">
        <f>B5</f>
        <v>jan-abr</v>
      </c>
      <c r="E66" s="364"/>
      <c r="F66" s="131" t="str">
        <f>F37</f>
        <v>2025/2024</v>
      </c>
      <c r="H66" s="359" t="str">
        <f>B5</f>
        <v>jan-abr</v>
      </c>
      <c r="I66" s="364"/>
      <c r="J66" s="370" t="str">
        <f>B5</f>
        <v>jan-abr</v>
      </c>
      <c r="K66" s="360"/>
      <c r="L66" s="131" t="str">
        <f>F66</f>
        <v>2025/2024</v>
      </c>
      <c r="N66" s="359" t="str">
        <f>B5</f>
        <v>jan-abr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161</v>
      </c>
      <c r="B68" s="39">
        <v>56664.179999999993</v>
      </c>
      <c r="C68" s="147">
        <v>58089.290000000008</v>
      </c>
      <c r="D68" s="247">
        <f>B68/$B$96</f>
        <v>0.17706353877906977</v>
      </c>
      <c r="E68" s="246">
        <f>C68/$C$96</f>
        <v>0.19439990252109543</v>
      </c>
      <c r="F68" s="61">
        <f t="shared" ref="F68:F87" si="26">(C68-B68)/B68</f>
        <v>2.515010364572496E-2</v>
      </c>
      <c r="H68" s="19">
        <v>18659.217000000001</v>
      </c>
      <c r="I68" s="147">
        <v>19750.780999999995</v>
      </c>
      <c r="J68" s="245">
        <f>H68/$H$96</f>
        <v>0.18669061195968648</v>
      </c>
      <c r="K68" s="246">
        <f>I68/$I$96</f>
        <v>0.20335028953722584</v>
      </c>
      <c r="L68" s="61">
        <f>(I68-H68)/H68</f>
        <v>5.8499989576196836E-2</v>
      </c>
      <c r="N68" s="41">
        <f>(H68/B68)*10</f>
        <v>3.2929475022845125</v>
      </c>
      <c r="O68" s="149">
        <f t="shared" ref="N68:O96" si="27">(I68/C68)*10</f>
        <v>3.4000727156417287</v>
      </c>
      <c r="P68" s="61">
        <f t="shared" si="7"/>
        <v>3.2531710050918566E-2</v>
      </c>
    </row>
    <row r="69" spans="1:16" ht="20.100000000000001" customHeight="1" x14ac:dyDescent="0.25">
      <c r="A69" s="38" t="s">
        <v>160</v>
      </c>
      <c r="B69" s="19">
        <v>60963.18</v>
      </c>
      <c r="C69" s="140">
        <v>54601.66</v>
      </c>
      <c r="D69" s="247">
        <f t="shared" ref="D69:D95" si="28">B69/$B$96</f>
        <v>0.19049700156298763</v>
      </c>
      <c r="E69" s="215">
        <f t="shared" ref="E69:E95" si="29">C69/$C$96</f>
        <v>0.1827283029537802</v>
      </c>
      <c r="F69" s="52">
        <f t="shared" si="26"/>
        <v>-0.10435019957948383</v>
      </c>
      <c r="H69" s="19">
        <v>18716.947999999997</v>
      </c>
      <c r="I69" s="140">
        <v>16654.036999999997</v>
      </c>
      <c r="J69" s="214">
        <f>H69/$H$96</f>
        <v>0.18726822653585246</v>
      </c>
      <c r="K69" s="215">
        <f t="shared" ref="K69:K96" si="30">I69/$I$96</f>
        <v>0.17146680153628721</v>
      </c>
      <c r="L69" s="52">
        <f>(I69-H69)/H69</f>
        <v>-0.11021620618917147</v>
      </c>
      <c r="N69" s="40">
        <f>(H69/B69)*10</f>
        <v>3.0702053272155414</v>
      </c>
      <c r="O69" s="143">
        <f t="shared" si="27"/>
        <v>3.0500971948471891</v>
      </c>
      <c r="P69" s="52">
        <f t="shared" si="7"/>
        <v>-6.5494422116024872E-3</v>
      </c>
    </row>
    <row r="70" spans="1:16" ht="20.100000000000001" customHeight="1" x14ac:dyDescent="0.25">
      <c r="A70" s="38" t="s">
        <v>162</v>
      </c>
      <c r="B70" s="19">
        <v>40513.640000000007</v>
      </c>
      <c r="C70" s="140">
        <v>39131.039999999994</v>
      </c>
      <c r="D70" s="247">
        <f t="shared" si="28"/>
        <v>0.12659652830449986</v>
      </c>
      <c r="E70" s="215">
        <f t="shared" si="29"/>
        <v>0.13095478291349547</v>
      </c>
      <c r="F70" s="52">
        <f t="shared" si="26"/>
        <v>-3.4126778043148252E-2</v>
      </c>
      <c r="H70" s="19">
        <v>12120.612999999996</v>
      </c>
      <c r="I70" s="140">
        <v>12025.623000000003</v>
      </c>
      <c r="J70" s="214">
        <f t="shared" ref="J70:J96" si="31">H70/$H$96</f>
        <v>0.12127007571092241</v>
      </c>
      <c r="K70" s="215">
        <f t="shared" si="30"/>
        <v>0.12381353015435308</v>
      </c>
      <c r="L70" s="52">
        <f t="shared" ref="L70:L87" si="32">(I70-H70)/H70</f>
        <v>-7.8370623663994998E-3</v>
      </c>
      <c r="N70" s="40">
        <f t="shared" si="27"/>
        <v>2.9917363633581169</v>
      </c>
      <c r="O70" s="143">
        <f t="shared" si="27"/>
        <v>3.0731672350134334</v>
      </c>
      <c r="P70" s="52">
        <f t="shared" si="7"/>
        <v>2.7218598755109975E-2</v>
      </c>
    </row>
    <row r="71" spans="1:16" ht="20.100000000000001" customHeight="1" x14ac:dyDescent="0.25">
      <c r="A71" s="38" t="s">
        <v>165</v>
      </c>
      <c r="B71" s="19">
        <v>32133.729999999996</v>
      </c>
      <c r="C71" s="140">
        <v>30228.639999999996</v>
      </c>
      <c r="D71" s="247">
        <f t="shared" si="28"/>
        <v>0.10041108770957521</v>
      </c>
      <c r="E71" s="215">
        <f t="shared" si="29"/>
        <v>0.10116227396384574</v>
      </c>
      <c r="F71" s="52">
        <f t="shared" si="26"/>
        <v>-5.9286301341300883E-2</v>
      </c>
      <c r="H71" s="19">
        <v>12265.820000000003</v>
      </c>
      <c r="I71" s="140">
        <v>11183.522999999997</v>
      </c>
      <c r="J71" s="214">
        <f t="shared" si="31"/>
        <v>0.12272291179138772</v>
      </c>
      <c r="K71" s="215">
        <f t="shared" si="30"/>
        <v>0.11514342851030673</v>
      </c>
      <c r="L71" s="52">
        <f t="shared" si="32"/>
        <v>-8.8236823954697327E-2</v>
      </c>
      <c r="N71" s="40">
        <f t="shared" si="27"/>
        <v>3.8171167804048904</v>
      </c>
      <c r="O71" s="143">
        <f t="shared" si="27"/>
        <v>3.6996447739627052</v>
      </c>
      <c r="P71" s="52">
        <f t="shared" si="7"/>
        <v>-3.0775062226344754E-2</v>
      </c>
    </row>
    <row r="72" spans="1:16" ht="20.100000000000001" customHeight="1" x14ac:dyDescent="0.25">
      <c r="A72" s="38" t="s">
        <v>171</v>
      </c>
      <c r="B72" s="19">
        <v>52008.170000000006</v>
      </c>
      <c r="C72" s="140">
        <v>35439.910000000003</v>
      </c>
      <c r="D72" s="247">
        <f t="shared" si="28"/>
        <v>0.16251449550003999</v>
      </c>
      <c r="E72" s="215">
        <f t="shared" si="29"/>
        <v>0.11860215625559195</v>
      </c>
      <c r="F72" s="52">
        <f t="shared" si="26"/>
        <v>-0.31857033231509591</v>
      </c>
      <c r="H72" s="19">
        <v>10814.943000000001</v>
      </c>
      <c r="I72" s="140">
        <v>7175.5299999999988</v>
      </c>
      <c r="J72" s="214">
        <f t="shared" si="31"/>
        <v>0.10820648728074322</v>
      </c>
      <c r="K72" s="215">
        <f t="shared" si="30"/>
        <v>7.3877893896097085E-2</v>
      </c>
      <c r="L72" s="52">
        <f t="shared" si="32"/>
        <v>-0.33651707641917317</v>
      </c>
      <c r="N72" s="40">
        <f t="shared" si="27"/>
        <v>2.0794700140381788</v>
      </c>
      <c r="O72" s="143">
        <f t="shared" si="27"/>
        <v>2.0247032230047983</v>
      </c>
      <c r="P72" s="52">
        <f t="shared" ref="P72:P89" si="33">(O72-N72)/N72</f>
        <v>-2.633689866343749E-2</v>
      </c>
    </row>
    <row r="73" spans="1:16" ht="20.100000000000001" customHeight="1" x14ac:dyDescent="0.25">
      <c r="A73" s="38" t="s">
        <v>169</v>
      </c>
      <c r="B73" s="19">
        <v>15068.249999999998</v>
      </c>
      <c r="C73" s="140">
        <v>15282.53</v>
      </c>
      <c r="D73" s="247">
        <f t="shared" si="28"/>
        <v>4.7085083878522872E-2</v>
      </c>
      <c r="E73" s="215">
        <f t="shared" si="29"/>
        <v>5.1144063600634747E-2</v>
      </c>
      <c r="F73" s="52">
        <f t="shared" si="26"/>
        <v>1.422062946924842E-2</v>
      </c>
      <c r="H73" s="19">
        <v>6491.8009999999986</v>
      </c>
      <c r="I73" s="140">
        <v>7121.2419999999984</v>
      </c>
      <c r="J73" s="214">
        <f t="shared" si="31"/>
        <v>6.4952259326342812E-2</v>
      </c>
      <c r="K73" s="215">
        <f t="shared" si="30"/>
        <v>7.3318954960041996E-2</v>
      </c>
      <c r="L73" s="52">
        <f t="shared" si="32"/>
        <v>9.6959379993317718E-2</v>
      </c>
      <c r="N73" s="40">
        <f t="shared" si="27"/>
        <v>4.308264728817214</v>
      </c>
      <c r="O73" s="143">
        <f t="shared" si="27"/>
        <v>4.6597271525068154</v>
      </c>
      <c r="P73" s="52">
        <f t="shared" si="33"/>
        <v>8.1578650759024138E-2</v>
      </c>
    </row>
    <row r="74" spans="1:16" ht="20.100000000000001" customHeight="1" x14ac:dyDescent="0.25">
      <c r="A74" s="38" t="s">
        <v>164</v>
      </c>
      <c r="B74" s="19">
        <v>7025.4199999999992</v>
      </c>
      <c r="C74" s="140">
        <v>10246.790000000001</v>
      </c>
      <c r="D74" s="247">
        <f t="shared" si="28"/>
        <v>2.1952946757709233E-2</v>
      </c>
      <c r="E74" s="215">
        <f t="shared" si="29"/>
        <v>3.42916048234388E-2</v>
      </c>
      <c r="F74" s="52">
        <f t="shared" si="26"/>
        <v>0.4585305931887349</v>
      </c>
      <c r="H74" s="19">
        <v>2611.2850000000008</v>
      </c>
      <c r="I74" s="140">
        <v>4477.0290000000005</v>
      </c>
      <c r="J74" s="214">
        <f t="shared" si="31"/>
        <v>2.6126626570190489E-2</v>
      </c>
      <c r="K74" s="215">
        <f t="shared" si="30"/>
        <v>4.6094640177345748E-2</v>
      </c>
      <c r="L74" s="52">
        <f t="shared" si="32"/>
        <v>0.7144926731475113</v>
      </c>
      <c r="N74" s="40">
        <f t="shared" si="27"/>
        <v>3.7169094516769121</v>
      </c>
      <c r="O74" s="143">
        <f t="shared" si="27"/>
        <v>4.3692014767551592</v>
      </c>
      <c r="P74" s="52">
        <f t="shared" si="33"/>
        <v>0.17549311694530534</v>
      </c>
    </row>
    <row r="75" spans="1:16" ht="20.100000000000001" customHeight="1" x14ac:dyDescent="0.25">
      <c r="A75" s="38" t="s">
        <v>176</v>
      </c>
      <c r="B75" s="19">
        <v>11813.809999999998</v>
      </c>
      <c r="C75" s="140">
        <v>10391.950000000004</v>
      </c>
      <c r="D75" s="247">
        <f t="shared" si="28"/>
        <v>3.6915649446679757E-2</v>
      </c>
      <c r="E75" s="215">
        <f t="shared" si="29"/>
        <v>3.4777392992823605E-2</v>
      </c>
      <c r="F75" s="52">
        <f t="shared" si="26"/>
        <v>-0.12035575313975708</v>
      </c>
      <c r="H75" s="19">
        <v>3387.6619999999994</v>
      </c>
      <c r="I75" s="140">
        <v>3417.2179999999985</v>
      </c>
      <c r="J75" s="214">
        <f t="shared" si="31"/>
        <v>3.389449256593003E-2</v>
      </c>
      <c r="K75" s="215">
        <f t="shared" si="30"/>
        <v>3.5183027431260554E-2</v>
      </c>
      <c r="L75" s="52">
        <f t="shared" si="32"/>
        <v>8.7246012146427639E-3</v>
      </c>
      <c r="N75" s="40">
        <f t="shared" si="27"/>
        <v>2.8675440014694664</v>
      </c>
      <c r="O75" s="143">
        <f t="shared" si="27"/>
        <v>3.288331833775179</v>
      </c>
      <c r="P75" s="52">
        <f t="shared" si="33"/>
        <v>0.14674154331723621</v>
      </c>
    </row>
    <row r="76" spans="1:16" ht="20.100000000000001" customHeight="1" x14ac:dyDescent="0.25">
      <c r="A76" s="38" t="s">
        <v>174</v>
      </c>
      <c r="B76" s="19">
        <v>672.10000000000014</v>
      </c>
      <c r="C76" s="140">
        <v>815.27999999999986</v>
      </c>
      <c r="D76" s="247">
        <f t="shared" si="28"/>
        <v>2.1001698853387245E-3</v>
      </c>
      <c r="E76" s="215">
        <f t="shared" si="29"/>
        <v>2.728391972554642E-3</v>
      </c>
      <c r="F76" s="52">
        <f t="shared" si="26"/>
        <v>0.21303377473590193</v>
      </c>
      <c r="H76" s="19">
        <v>1385.5200000000002</v>
      </c>
      <c r="I76" s="140">
        <v>1680.8339999999998</v>
      </c>
      <c r="J76" s="214">
        <f t="shared" si="31"/>
        <v>1.3862509701365542E-2</v>
      </c>
      <c r="K76" s="215">
        <f t="shared" si="30"/>
        <v>1.7305547591460486E-2</v>
      </c>
      <c r="L76" s="52">
        <f t="shared" si="32"/>
        <v>0.21314307985449477</v>
      </c>
      <c r="N76" s="40">
        <f t="shared" si="27"/>
        <v>20.614789465853292</v>
      </c>
      <c r="O76" s="143">
        <f t="shared" si="27"/>
        <v>20.616647041507214</v>
      </c>
      <c r="P76" s="52">
        <f t="shared" si="33"/>
        <v>9.0108883090899626E-5</v>
      </c>
    </row>
    <row r="77" spans="1:16" ht="20.100000000000001" customHeight="1" x14ac:dyDescent="0.25">
      <c r="A77" s="38" t="s">
        <v>178</v>
      </c>
      <c r="B77" s="19">
        <v>4473.2300000000005</v>
      </c>
      <c r="C77" s="140">
        <v>4812.1999999999989</v>
      </c>
      <c r="D77" s="247">
        <f t="shared" si="28"/>
        <v>1.3977894563597293E-2</v>
      </c>
      <c r="E77" s="215">
        <f t="shared" si="29"/>
        <v>1.6104366414394375E-2</v>
      </c>
      <c r="F77" s="52">
        <f t="shared" si="26"/>
        <v>7.5777458346652962E-2</v>
      </c>
      <c r="H77" s="19">
        <v>1523.1619999999998</v>
      </c>
      <c r="I77" s="140">
        <v>1677.9890000000003</v>
      </c>
      <c r="J77" s="214">
        <f t="shared" si="31"/>
        <v>1.5239655870540545E-2</v>
      </c>
      <c r="K77" s="215">
        <f t="shared" si="30"/>
        <v>1.7276256011865061E-2</v>
      </c>
      <c r="L77" s="52">
        <f t="shared" si="32"/>
        <v>0.10164841297248781</v>
      </c>
      <c r="N77" s="40">
        <f t="shared" si="27"/>
        <v>3.4050607726407978</v>
      </c>
      <c r="O77" s="143">
        <f t="shared" si="27"/>
        <v>3.4869477577823043</v>
      </c>
      <c r="P77" s="52">
        <f t="shared" si="33"/>
        <v>2.4048611936520293E-2</v>
      </c>
    </row>
    <row r="78" spans="1:16" ht="20.100000000000001" customHeight="1" x14ac:dyDescent="0.25">
      <c r="A78" s="38" t="s">
        <v>181</v>
      </c>
      <c r="B78" s="19">
        <v>4731.1799999999994</v>
      </c>
      <c r="C78" s="140">
        <v>3166.83</v>
      </c>
      <c r="D78" s="247">
        <f t="shared" si="28"/>
        <v>1.4783933578510433E-2</v>
      </c>
      <c r="E78" s="215">
        <f t="shared" si="29"/>
        <v>1.0598019760628517E-2</v>
      </c>
      <c r="F78" s="52">
        <f t="shared" si="26"/>
        <v>-0.33064689992771351</v>
      </c>
      <c r="H78" s="19">
        <v>1919.7790000000002</v>
      </c>
      <c r="I78" s="140">
        <v>1497.6220000000003</v>
      </c>
      <c r="J78" s="214">
        <f t="shared" si="31"/>
        <v>1.9207918335338241E-2</v>
      </c>
      <c r="K78" s="215">
        <f t="shared" si="30"/>
        <v>1.54192316403751E-2</v>
      </c>
      <c r="L78" s="52">
        <f t="shared" si="32"/>
        <v>-0.21989874876222726</v>
      </c>
      <c r="N78" s="40">
        <f t="shared" si="27"/>
        <v>4.0577171022873797</v>
      </c>
      <c r="O78" s="143">
        <f t="shared" si="27"/>
        <v>4.7290887101612666</v>
      </c>
      <c r="P78" s="52">
        <f t="shared" si="33"/>
        <v>0.16545549897882911</v>
      </c>
    </row>
    <row r="79" spans="1:16" ht="20.100000000000001" customHeight="1" x14ac:dyDescent="0.25">
      <c r="A79" s="38" t="s">
        <v>183</v>
      </c>
      <c r="B79" s="19">
        <v>4979.3999999999996</v>
      </c>
      <c r="C79" s="140">
        <v>5553.75</v>
      </c>
      <c r="D79" s="247">
        <f t="shared" si="28"/>
        <v>1.555956840805779E-2</v>
      </c>
      <c r="E79" s="215">
        <f t="shared" si="29"/>
        <v>1.8586015746216447E-2</v>
      </c>
      <c r="F79" s="52">
        <f t="shared" si="26"/>
        <v>0.11534522231594176</v>
      </c>
      <c r="H79" s="19">
        <v>1053.6989999999996</v>
      </c>
      <c r="I79" s="140">
        <v>1195.827</v>
      </c>
      <c r="J79" s="214">
        <f t="shared" si="31"/>
        <v>1.0542549086133121E-2</v>
      </c>
      <c r="K79" s="215">
        <f t="shared" si="30"/>
        <v>1.231200764599801E-2</v>
      </c>
      <c r="L79" s="52">
        <f t="shared" si="32"/>
        <v>0.13488482004823052</v>
      </c>
      <c r="N79" s="40">
        <f t="shared" si="27"/>
        <v>2.116116399566212</v>
      </c>
      <c r="O79" s="143">
        <f t="shared" si="27"/>
        <v>2.1531883862255232</v>
      </c>
      <c r="P79" s="52">
        <f t="shared" si="33"/>
        <v>1.7518878766267631E-2</v>
      </c>
    </row>
    <row r="80" spans="1:16" ht="20.100000000000001" customHeight="1" x14ac:dyDescent="0.25">
      <c r="A80" s="38" t="s">
        <v>195</v>
      </c>
      <c r="B80" s="19">
        <v>2431.0700000000006</v>
      </c>
      <c r="C80" s="140">
        <v>1940.01</v>
      </c>
      <c r="D80" s="247">
        <f t="shared" si="28"/>
        <v>7.5965778948823282E-3</v>
      </c>
      <c r="E80" s="215">
        <f t="shared" si="29"/>
        <v>6.4923801769646398E-3</v>
      </c>
      <c r="F80" s="52">
        <f t="shared" si="26"/>
        <v>-0.20199336094806011</v>
      </c>
      <c r="H80" s="19">
        <v>1444.021</v>
      </c>
      <c r="I80" s="140">
        <v>1089.2570000000001</v>
      </c>
      <c r="J80" s="214">
        <f t="shared" si="31"/>
        <v>1.4447828339883629E-2</v>
      </c>
      <c r="K80" s="215">
        <f t="shared" si="30"/>
        <v>1.1214783168850391E-2</v>
      </c>
      <c r="L80" s="52">
        <f t="shared" si="32"/>
        <v>-0.24567786756563784</v>
      </c>
      <c r="N80" s="40">
        <f t="shared" si="27"/>
        <v>5.9398577581065117</v>
      </c>
      <c r="O80" s="143">
        <f t="shared" si="27"/>
        <v>5.6146978623821528</v>
      </c>
      <c r="P80" s="52">
        <f t="shared" si="33"/>
        <v>-5.4742034063120774E-2</v>
      </c>
    </row>
    <row r="81" spans="1:16" ht="20.100000000000001" customHeight="1" x14ac:dyDescent="0.25">
      <c r="A81" s="38" t="s">
        <v>197</v>
      </c>
      <c r="B81" s="19">
        <v>2689.7500000000009</v>
      </c>
      <c r="C81" s="140">
        <v>3500.93</v>
      </c>
      <c r="D81" s="247">
        <f t="shared" si="28"/>
        <v>8.404898004894858E-3</v>
      </c>
      <c r="E81" s="215">
        <f t="shared" si="29"/>
        <v>1.171610895456251E-2</v>
      </c>
      <c r="F81" s="52">
        <f t="shared" si="26"/>
        <v>0.30158193140626405</v>
      </c>
      <c r="H81" s="19">
        <v>787.1819999999999</v>
      </c>
      <c r="I81" s="140">
        <v>1031.0739999999998</v>
      </c>
      <c r="J81" s="214">
        <f t="shared" si="31"/>
        <v>7.8759730005632019E-3</v>
      </c>
      <c r="K81" s="215">
        <f t="shared" si="30"/>
        <v>1.0615742052646203E-2</v>
      </c>
      <c r="L81" s="52">
        <f t="shared" si="32"/>
        <v>0.30982923898158238</v>
      </c>
      <c r="N81" s="40">
        <f t="shared" si="27"/>
        <v>2.926599126312853</v>
      </c>
      <c r="O81" s="143">
        <f t="shared" si="27"/>
        <v>2.9451431476779022</v>
      </c>
      <c r="P81" s="52">
        <f t="shared" si="33"/>
        <v>6.3363722070170622E-3</v>
      </c>
    </row>
    <row r="82" spans="1:16" ht="20.100000000000001" customHeight="1" x14ac:dyDescent="0.25">
      <c r="A82" s="38" t="s">
        <v>201</v>
      </c>
      <c r="B82" s="19">
        <v>3263.6500000000005</v>
      </c>
      <c r="C82" s="140">
        <v>3817.2899999999995</v>
      </c>
      <c r="D82" s="247">
        <f t="shared" si="28"/>
        <v>1.0198213727549066E-2</v>
      </c>
      <c r="E82" s="215">
        <f t="shared" si="29"/>
        <v>1.2774829988363641E-2</v>
      </c>
      <c r="F82" s="52">
        <f t="shared" si="26"/>
        <v>0.16963828841940737</v>
      </c>
      <c r="H82" s="19">
        <v>785.65800000000002</v>
      </c>
      <c r="I82" s="140">
        <v>845.26700000000005</v>
      </c>
      <c r="J82" s="214">
        <f t="shared" si="31"/>
        <v>7.8607249602715562E-3</v>
      </c>
      <c r="K82" s="215">
        <f t="shared" si="30"/>
        <v>8.7027084744781651E-3</v>
      </c>
      <c r="L82" s="52">
        <f t="shared" si="32"/>
        <v>7.5871435153718331E-2</v>
      </c>
      <c r="N82" s="40">
        <f t="shared" si="27"/>
        <v>2.4072985767468937</v>
      </c>
      <c r="O82" s="143">
        <f t="shared" si="27"/>
        <v>2.2143117237621457</v>
      </c>
      <c r="P82" s="52">
        <f t="shared" si="33"/>
        <v>-8.0167393795222988E-2</v>
      </c>
    </row>
    <row r="83" spans="1:16" ht="20.100000000000001" customHeight="1" x14ac:dyDescent="0.25">
      <c r="A83" s="38" t="s">
        <v>198</v>
      </c>
      <c r="B83" s="19">
        <v>2168.2199999999993</v>
      </c>
      <c r="C83" s="140">
        <v>2263.21</v>
      </c>
      <c r="D83" s="247">
        <f t="shared" si="28"/>
        <v>6.7752274197130282E-3</v>
      </c>
      <c r="E83" s="215">
        <f t="shared" si="29"/>
        <v>7.5739917527786679E-3</v>
      </c>
      <c r="F83" s="52">
        <f t="shared" si="26"/>
        <v>4.3810129968361478E-2</v>
      </c>
      <c r="H83" s="19">
        <v>558.94799999999987</v>
      </c>
      <c r="I83" s="140">
        <v>591.54899999999998</v>
      </c>
      <c r="J83" s="214">
        <f t="shared" si="31"/>
        <v>5.5924288877525147E-3</v>
      </c>
      <c r="K83" s="215">
        <f t="shared" si="30"/>
        <v>6.0904761399286659E-3</v>
      </c>
      <c r="L83" s="52">
        <f t="shared" si="32"/>
        <v>5.8325640310011168E-2</v>
      </c>
      <c r="N83" s="40">
        <f t="shared" si="27"/>
        <v>2.5779118355148469</v>
      </c>
      <c r="O83" s="143">
        <f t="shared" si="27"/>
        <v>2.6137609855028918</v>
      </c>
      <c r="P83" s="52">
        <f t="shared" si="33"/>
        <v>1.3906274642199038E-2</v>
      </c>
    </row>
    <row r="84" spans="1:16" ht="20.100000000000001" customHeight="1" x14ac:dyDescent="0.25">
      <c r="A84" s="38" t="s">
        <v>202</v>
      </c>
      <c r="B84" s="19">
        <v>782.14</v>
      </c>
      <c r="C84" s="140">
        <v>1846.7600000000004</v>
      </c>
      <c r="D84" s="247">
        <f t="shared" si="28"/>
        <v>2.4440215356625939E-3</v>
      </c>
      <c r="E84" s="215">
        <f t="shared" si="29"/>
        <v>6.1803124806630999E-3</v>
      </c>
      <c r="F84" s="52">
        <f t="shared" si="26"/>
        <v>1.3611629631523772</v>
      </c>
      <c r="H84" s="19">
        <v>281.99</v>
      </c>
      <c r="I84" s="140">
        <v>583.47899999999993</v>
      </c>
      <c r="J84" s="214">
        <f t="shared" si="31"/>
        <v>2.8213877177435684E-3</v>
      </c>
      <c r="K84" s="215">
        <f t="shared" si="30"/>
        <v>6.0073889528161452E-3</v>
      </c>
      <c r="L84" s="52">
        <f t="shared" si="32"/>
        <v>1.0691478421220608</v>
      </c>
      <c r="N84" s="40">
        <f t="shared" si="27"/>
        <v>3.6053647684557752</v>
      </c>
      <c r="O84" s="143">
        <f t="shared" si="27"/>
        <v>3.1594738894063106</v>
      </c>
      <c r="P84" s="52">
        <f t="shared" si="33"/>
        <v>-0.12367427644233778</v>
      </c>
    </row>
    <row r="85" spans="1:16" ht="20.100000000000001" customHeight="1" x14ac:dyDescent="0.25">
      <c r="A85" s="38" t="s">
        <v>200</v>
      </c>
      <c r="B85" s="19">
        <v>2838.4000000000005</v>
      </c>
      <c r="C85" s="140">
        <v>2640.05</v>
      </c>
      <c r="D85" s="247">
        <f t="shared" si="28"/>
        <v>8.8693977124615908E-3</v>
      </c>
      <c r="E85" s="215">
        <f t="shared" si="29"/>
        <v>8.8351133685885628E-3</v>
      </c>
      <c r="F85" s="52">
        <f t="shared" si="26"/>
        <v>-6.9880918827508576E-2</v>
      </c>
      <c r="H85" s="19">
        <v>387.83599999999996</v>
      </c>
      <c r="I85" s="140">
        <v>481.71</v>
      </c>
      <c r="J85" s="214">
        <f t="shared" si="31"/>
        <v>3.8804061381566522E-3</v>
      </c>
      <c r="K85" s="215">
        <f t="shared" si="30"/>
        <v>4.9595946597239407E-3</v>
      </c>
      <c r="L85" s="52">
        <f t="shared" si="32"/>
        <v>0.2420456069060119</v>
      </c>
      <c r="N85" s="40">
        <f t="shared" si="27"/>
        <v>1.3663895152198418</v>
      </c>
      <c r="O85" s="143">
        <f t="shared" si="27"/>
        <v>1.8246245336262568</v>
      </c>
      <c r="P85" s="52">
        <f t="shared" si="33"/>
        <v>0.33536192520672881</v>
      </c>
    </row>
    <row r="86" spans="1:16" ht="20.100000000000001" customHeight="1" x14ac:dyDescent="0.25">
      <c r="A86" s="38" t="s">
        <v>204</v>
      </c>
      <c r="B86" s="19">
        <v>1895.5800000000004</v>
      </c>
      <c r="C86" s="140">
        <v>2334.1400000000003</v>
      </c>
      <c r="D86" s="247">
        <f t="shared" si="28"/>
        <v>5.9232852719095057E-3</v>
      </c>
      <c r="E86" s="215">
        <f t="shared" si="29"/>
        <v>7.8113639961960232E-3</v>
      </c>
      <c r="F86" s="52">
        <f t="shared" si="26"/>
        <v>0.23135926734825218</v>
      </c>
      <c r="H86" s="19">
        <v>429.82600000000002</v>
      </c>
      <c r="I86" s="140">
        <v>473.27000000000004</v>
      </c>
      <c r="J86" s="214">
        <f t="shared" si="31"/>
        <v>4.3005276682394657E-3</v>
      </c>
      <c r="K86" s="215">
        <f t="shared" si="30"/>
        <v>4.8726980228925082E-3</v>
      </c>
      <c r="L86" s="52">
        <f t="shared" si="32"/>
        <v>0.10107345763169286</v>
      </c>
      <c r="N86" s="40">
        <f t="shared" si="27"/>
        <v>2.2675170660167332</v>
      </c>
      <c r="O86" s="143">
        <f t="shared" si="27"/>
        <v>2.0275990300496112</v>
      </c>
      <c r="P86" s="52">
        <f t="shared" si="33"/>
        <v>-0.10580649626094216</v>
      </c>
    </row>
    <row r="87" spans="1:16" ht="20.100000000000001" customHeight="1" x14ac:dyDescent="0.25">
      <c r="A87" s="38" t="s">
        <v>203</v>
      </c>
      <c r="B87" s="19">
        <v>1476.08</v>
      </c>
      <c r="C87" s="140">
        <v>1318.7200000000003</v>
      </c>
      <c r="D87" s="247">
        <f t="shared" si="28"/>
        <v>4.6124367867144524E-3</v>
      </c>
      <c r="E87" s="215">
        <f t="shared" si="29"/>
        <v>4.4131894098312953E-3</v>
      </c>
      <c r="F87" s="52">
        <f t="shared" si="26"/>
        <v>-0.10660668798439088</v>
      </c>
      <c r="H87" s="19">
        <v>506.75599999999991</v>
      </c>
      <c r="I87" s="140">
        <v>435.45400000000006</v>
      </c>
      <c r="J87" s="214">
        <f t="shared" si="31"/>
        <v>5.0702335341425561E-3</v>
      </c>
      <c r="K87" s="215">
        <f t="shared" si="30"/>
        <v>4.4833516699994387E-3</v>
      </c>
      <c r="L87" s="52">
        <f t="shared" si="32"/>
        <v>-0.1407028234495494</v>
      </c>
      <c r="N87" s="40">
        <f t="shared" si="27"/>
        <v>3.4331201560891005</v>
      </c>
      <c r="O87" s="143">
        <f t="shared" si="27"/>
        <v>3.3020959718514922</v>
      </c>
      <c r="P87" s="52">
        <f t="shared" si="33"/>
        <v>-3.8164753425603028E-2</v>
      </c>
    </row>
    <row r="88" spans="1:16" ht="20.100000000000001" customHeight="1" x14ac:dyDescent="0.25">
      <c r="A88" s="38" t="s">
        <v>194</v>
      </c>
      <c r="B88" s="19">
        <v>1295.9400000000003</v>
      </c>
      <c r="C88" s="140">
        <v>1391.36</v>
      </c>
      <c r="D88" s="247">
        <f t="shared" si="28"/>
        <v>4.0495375110933887E-3</v>
      </c>
      <c r="E88" s="215">
        <f t="shared" si="29"/>
        <v>4.6562842887518724E-3</v>
      </c>
      <c r="F88" s="52">
        <f t="shared" ref="F88:F94" si="34">(C88-B88)/B88</f>
        <v>7.3629952003950491E-2</v>
      </c>
      <c r="H88" s="19">
        <v>306.56800000000004</v>
      </c>
      <c r="I88" s="140">
        <v>317.53499999999997</v>
      </c>
      <c r="J88" s="214">
        <f t="shared" si="31"/>
        <v>3.0672973859115936E-3</v>
      </c>
      <c r="K88" s="215">
        <f t="shared" si="30"/>
        <v>3.2692800445816811E-3</v>
      </c>
      <c r="L88" s="52">
        <f t="shared" ref="L88:L95" si="35">(I88-H88)/H88</f>
        <v>3.5773466245661405E-2</v>
      </c>
      <c r="N88" s="40">
        <f t="shared" si="27"/>
        <v>2.3656033458339119</v>
      </c>
      <c r="O88" s="143">
        <f t="shared" si="27"/>
        <v>2.2821915248390066</v>
      </c>
      <c r="P88" s="52">
        <f t="shared" si="33"/>
        <v>-3.5260273511957402E-2</v>
      </c>
    </row>
    <row r="89" spans="1:16" ht="20.100000000000001" customHeight="1" x14ac:dyDescent="0.25">
      <c r="A89" s="38" t="s">
        <v>209</v>
      </c>
      <c r="B89" s="19">
        <v>411.97999999999996</v>
      </c>
      <c r="C89" s="140">
        <v>964.4899999999999</v>
      </c>
      <c r="D89" s="247">
        <f t="shared" si="28"/>
        <v>1.2873500808835698E-3</v>
      </c>
      <c r="E89" s="215">
        <f t="shared" si="29"/>
        <v>3.2277337523418047E-3</v>
      </c>
      <c r="F89" s="52">
        <f t="shared" si="34"/>
        <v>1.3411087916889171</v>
      </c>
      <c r="H89" s="19">
        <v>118.54599999999998</v>
      </c>
      <c r="I89" s="140">
        <v>285.45300000000003</v>
      </c>
      <c r="J89" s="214">
        <f t="shared" si="31"/>
        <v>1.1860854228434659E-3</v>
      </c>
      <c r="K89" s="215">
        <f t="shared" si="30"/>
        <v>2.9389698665217212E-3</v>
      </c>
      <c r="L89" s="52">
        <f t="shared" si="35"/>
        <v>1.4079513437821611</v>
      </c>
      <c r="N89" s="40">
        <f t="shared" si="27"/>
        <v>2.877469780086412</v>
      </c>
      <c r="O89" s="143">
        <f t="shared" si="27"/>
        <v>2.9596263310143192</v>
      </c>
      <c r="P89" s="52">
        <f t="shared" si="33"/>
        <v>2.8551664207378744E-2</v>
      </c>
    </row>
    <row r="90" spans="1:16" ht="20.100000000000001" customHeight="1" x14ac:dyDescent="0.25">
      <c r="A90" s="38" t="s">
        <v>180</v>
      </c>
      <c r="B90" s="19">
        <v>592.84</v>
      </c>
      <c r="C90" s="140">
        <v>975.81000000000017</v>
      </c>
      <c r="D90" s="247">
        <f t="shared" si="28"/>
        <v>1.8524992037259472E-3</v>
      </c>
      <c r="E90" s="215">
        <f t="shared" si="29"/>
        <v>3.2656169300590543E-3</v>
      </c>
      <c r="F90" s="52">
        <f t="shared" si="34"/>
        <v>0.64599217326766101</v>
      </c>
      <c r="H90" s="19">
        <v>164.00699999999998</v>
      </c>
      <c r="I90" s="140">
        <v>237.155</v>
      </c>
      <c r="J90" s="214">
        <f t="shared" si="31"/>
        <v>1.6409352651653225E-3</v>
      </c>
      <c r="K90" s="215">
        <f t="shared" si="30"/>
        <v>2.4417028326728348E-3</v>
      </c>
      <c r="L90" s="52">
        <f t="shared" si="35"/>
        <v>0.44600535343003672</v>
      </c>
      <c r="N90" s="40">
        <f t="shared" ref="N90" si="36">(H90/B90)*10</f>
        <v>2.7664631266446253</v>
      </c>
      <c r="O90" s="143">
        <f t="shared" ref="O90" si="37">(I90/C90)*10</f>
        <v>2.4303399227308593</v>
      </c>
      <c r="P90" s="52">
        <f t="shared" ref="P90" si="38">(O90-N90)/N90</f>
        <v>-0.12149925320762961</v>
      </c>
    </row>
    <row r="91" spans="1:16" ht="20.100000000000001" customHeight="1" x14ac:dyDescent="0.25">
      <c r="A91" s="38" t="s">
        <v>196</v>
      </c>
      <c r="B91" s="19">
        <v>674.17999999999984</v>
      </c>
      <c r="C91" s="140">
        <v>525.89999999999986</v>
      </c>
      <c r="D91" s="247">
        <f t="shared" si="28"/>
        <v>2.1066694439780694E-3</v>
      </c>
      <c r="E91" s="215">
        <f t="shared" si="29"/>
        <v>1.7599614100265995E-3</v>
      </c>
      <c r="F91" s="52">
        <f t="shared" si="34"/>
        <v>-0.21994126197751343</v>
      </c>
      <c r="H91" s="19">
        <v>263.52800000000002</v>
      </c>
      <c r="I91" s="140">
        <v>223.32399999999998</v>
      </c>
      <c r="J91" s="214">
        <f t="shared" si="31"/>
        <v>2.6366703162577646E-3</v>
      </c>
      <c r="K91" s="215">
        <f t="shared" si="30"/>
        <v>2.2993014838558249E-3</v>
      </c>
      <c r="L91" s="52">
        <f t="shared" si="35"/>
        <v>-0.15256063871770753</v>
      </c>
      <c r="N91" s="40">
        <f t="shared" si="27"/>
        <v>3.9088670681420408</v>
      </c>
      <c r="O91" s="143">
        <f t="shared" si="27"/>
        <v>4.2465107434873559</v>
      </c>
      <c r="P91" s="52">
        <f t="shared" ref="P91:P93" si="39">(O91-N91)/N91</f>
        <v>8.6378909658292272E-2</v>
      </c>
    </row>
    <row r="92" spans="1:16" ht="20.100000000000001" customHeight="1" x14ac:dyDescent="0.25">
      <c r="A92" s="38" t="s">
        <v>212</v>
      </c>
      <c r="B92" s="19">
        <v>459.64</v>
      </c>
      <c r="C92" s="140">
        <v>615.54000000000008</v>
      </c>
      <c r="D92" s="247">
        <f t="shared" si="28"/>
        <v>1.4362774677832034E-3</v>
      </c>
      <c r="E92" s="215">
        <f t="shared" si="29"/>
        <v>2.0599479869324463E-3</v>
      </c>
      <c r="F92" s="52">
        <f t="shared" si="34"/>
        <v>0.33917848751196611</v>
      </c>
      <c r="H92" s="19">
        <v>138.19899999999998</v>
      </c>
      <c r="I92" s="140">
        <v>171.30899999999997</v>
      </c>
      <c r="J92" s="214">
        <f t="shared" si="31"/>
        <v>1.3827191077855361E-3</v>
      </c>
      <c r="K92" s="215">
        <f t="shared" si="30"/>
        <v>1.7637649240469339E-3</v>
      </c>
      <c r="L92" s="52">
        <f t="shared" si="35"/>
        <v>0.23958205196853805</v>
      </c>
      <c r="N92" s="40">
        <f t="shared" si="27"/>
        <v>3.0066791401966753</v>
      </c>
      <c r="O92" s="143">
        <f t="shared" si="27"/>
        <v>2.783068525197387</v>
      </c>
      <c r="P92" s="52">
        <f t="shared" si="39"/>
        <v>-7.4371292902461569E-2</v>
      </c>
    </row>
    <row r="93" spans="1:16" ht="20.100000000000001" customHeight="1" x14ac:dyDescent="0.25">
      <c r="A93" s="38" t="s">
        <v>213</v>
      </c>
      <c r="B93" s="19">
        <v>579.04000000000008</v>
      </c>
      <c r="C93" s="140">
        <v>559.05999999999995</v>
      </c>
      <c r="D93" s="247">
        <f t="shared" si="28"/>
        <v>1.8093771319841316E-3</v>
      </c>
      <c r="E93" s="215">
        <f t="shared" si="29"/>
        <v>1.8709336868025686E-3</v>
      </c>
      <c r="F93" s="52">
        <f t="shared" si="34"/>
        <v>-3.4505388228792705E-2</v>
      </c>
      <c r="H93" s="19">
        <v>186.04599999999999</v>
      </c>
      <c r="I93" s="140">
        <v>163.20400000000001</v>
      </c>
      <c r="J93" s="214">
        <f t="shared" si="31"/>
        <v>1.8614415381230534E-3</v>
      </c>
      <c r="K93" s="215">
        <f t="shared" si="30"/>
        <v>1.6803173835826248E-3</v>
      </c>
      <c r="L93" s="52">
        <f t="shared" si="35"/>
        <v>-0.12277608763424092</v>
      </c>
      <c r="N93" s="40">
        <f t="shared" si="27"/>
        <v>3.2130077369439065</v>
      </c>
      <c r="O93" s="143">
        <f t="shared" si="27"/>
        <v>2.9192573247951925</v>
      </c>
      <c r="P93" s="52">
        <f t="shared" si="39"/>
        <v>-9.1425367194452656E-2</v>
      </c>
    </row>
    <row r="94" spans="1:16" ht="20.100000000000001" customHeight="1" x14ac:dyDescent="0.25">
      <c r="A94" s="38" t="s">
        <v>214</v>
      </c>
      <c r="B94" s="19">
        <v>63</v>
      </c>
      <c r="C94" s="140">
        <v>642.41999999999996</v>
      </c>
      <c r="D94" s="247">
        <f t="shared" si="28"/>
        <v>1.968616318648112E-4</v>
      </c>
      <c r="E94" s="215">
        <f t="shared" si="29"/>
        <v>2.149903801158563E-3</v>
      </c>
      <c r="F94" s="52">
        <f t="shared" si="34"/>
        <v>9.1971428571428557</v>
      </c>
      <c r="H94" s="19">
        <v>11.76</v>
      </c>
      <c r="I94" s="140">
        <v>161.41399999999999</v>
      </c>
      <c r="J94" s="214">
        <f t="shared" si="31"/>
        <v>1.17662043195377E-4</v>
      </c>
      <c r="K94" s="215">
        <f t="shared" si="30"/>
        <v>1.6618878835911238E-3</v>
      </c>
      <c r="L94" s="52">
        <f t="shared" si="35"/>
        <v>12.725680272108843</v>
      </c>
      <c r="N94" s="40">
        <f t="shared" ref="N94" si="40">(H94/B94)*10</f>
        <v>1.8666666666666667</v>
      </c>
      <c r="O94" s="143">
        <f t="shared" ref="O94" si="41">(I94/C94)*10</f>
        <v>2.5125930076896736</v>
      </c>
      <c r="P94" s="52">
        <f t="shared" ref="P94" si="42">(O94-N94)/N94</f>
        <v>0.3460319684051823</v>
      </c>
    </row>
    <row r="95" spans="1:16" ht="20.100000000000001" customHeight="1" thickBot="1" x14ac:dyDescent="0.3">
      <c r="A95" s="8" t="s">
        <v>17</v>
      </c>
      <c r="B95" s="196">
        <f>B96-SUM(B68:B94)</f>
        <v>7353.9299999999348</v>
      </c>
      <c r="C95" s="22">
        <f>C96-SUM(C68:C94)</f>
        <v>5717.8099999999977</v>
      </c>
      <c r="D95" s="247">
        <f t="shared" si="28"/>
        <v>2.2979470800310764E-2</v>
      </c>
      <c r="E95" s="215">
        <f t="shared" si="29"/>
        <v>1.9135054097478968E-2</v>
      </c>
      <c r="F95" s="52">
        <f>(C95-B95)/B95</f>
        <v>-0.22248240056676521</v>
      </c>
      <c r="H95" s="19">
        <f>H96-SUM(H68:H94)</f>
        <v>2625.949999999968</v>
      </c>
      <c r="I95" s="140">
        <f>I96-SUM(I68:I94)</f>
        <v>2179.1800000000076</v>
      </c>
      <c r="J95" s="214">
        <f t="shared" si="31"/>
        <v>2.6273353939532014E-2</v>
      </c>
      <c r="K95" s="215">
        <f t="shared" si="30"/>
        <v>2.2436423347194902E-2</v>
      </c>
      <c r="L95" s="52">
        <f t="shared" si="35"/>
        <v>-0.17013652202058907</v>
      </c>
      <c r="N95" s="40">
        <f t="shared" si="27"/>
        <v>3.5708117972294966</v>
      </c>
      <c r="O95" s="143">
        <f t="shared" si="27"/>
        <v>3.8112144334981544</v>
      </c>
      <c r="P95" s="52">
        <f>(O95-N95)/N95</f>
        <v>6.7324364855963603E-2</v>
      </c>
    </row>
    <row r="96" spans="1:16" ht="26.25" customHeight="1" thickBot="1" x14ac:dyDescent="0.3">
      <c r="A96" s="12" t="s">
        <v>18</v>
      </c>
      <c r="B96" s="17">
        <v>320021.73</v>
      </c>
      <c r="C96" s="145">
        <v>298813.36999999994</v>
      </c>
      <c r="D96" s="243">
        <f>SUM(D68:D95)</f>
        <v>0.99999999999999978</v>
      </c>
      <c r="E96" s="244">
        <f>SUM(E68:E95)</f>
        <v>0.99999999999999978</v>
      </c>
      <c r="F96" s="57">
        <f>(C96-B96)/B96</f>
        <v>-6.6271624742482479E-2</v>
      </c>
      <c r="G96" s="1"/>
      <c r="H96" s="17">
        <v>99947.269999999931</v>
      </c>
      <c r="I96" s="145">
        <v>97126.888999999996</v>
      </c>
      <c r="J96" s="255">
        <f t="shared" si="31"/>
        <v>1</v>
      </c>
      <c r="K96" s="244">
        <f t="shared" si="30"/>
        <v>1</v>
      </c>
      <c r="L96" s="57">
        <f>(I96-H96)/H96</f>
        <v>-2.8218689715086141E-2</v>
      </c>
      <c r="M96" s="1"/>
      <c r="N96" s="37">
        <f t="shared" si="27"/>
        <v>3.1231401067671225</v>
      </c>
      <c r="O96" s="150">
        <f t="shared" si="27"/>
        <v>3.2504197854332961</v>
      </c>
      <c r="P96" s="57">
        <f>(O96-N96)/N96</f>
        <v>4.0753752414241035E-2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2"/>
      <c r="M4" s="372" t="s">
        <v>104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153</v>
      </c>
      <c r="F5" s="360"/>
      <c r="G5" s="364" t="str">
        <f>E5</f>
        <v>jan-abr</v>
      </c>
      <c r="H5" s="364"/>
      <c r="I5" s="131" t="s">
        <v>152</v>
      </c>
      <c r="K5" s="359" t="str">
        <f>E5</f>
        <v>jan-abr</v>
      </c>
      <c r="L5" s="364"/>
      <c r="M5" s="365" t="str">
        <f>E5</f>
        <v>jan-abr</v>
      </c>
      <c r="N5" s="366"/>
      <c r="O5" s="131" t="str">
        <f>I5</f>
        <v>2025/2024</v>
      </c>
      <c r="Q5" s="359" t="str">
        <f>E5</f>
        <v>jan-abr</v>
      </c>
      <c r="R5" s="360"/>
      <c r="S5" s="131" t="str">
        <f>O5</f>
        <v>2025/2024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105780.36999999997</v>
      </c>
      <c r="F7" s="145">
        <v>103524.31999999998</v>
      </c>
      <c r="G7" s="243">
        <f>E7/E15</f>
        <v>0.38915408763036596</v>
      </c>
      <c r="H7" s="244">
        <f>F7/F15</f>
        <v>0.39288090941455855</v>
      </c>
      <c r="I7" s="164">
        <f t="shared" ref="I7:I18" si="0">(F7-E7)/E7</f>
        <v>-2.1327681118906931E-2</v>
      </c>
      <c r="J7" s="1"/>
      <c r="K7" s="17">
        <v>28059.739999999987</v>
      </c>
      <c r="L7" s="145">
        <v>27829.955999999995</v>
      </c>
      <c r="M7" s="243">
        <f>K7/K15</f>
        <v>0.32417083961545273</v>
      </c>
      <c r="N7" s="244">
        <f>L7/L15</f>
        <v>0.32002270957412504</v>
      </c>
      <c r="O7" s="164">
        <f t="shared" ref="O7:O18" si="1">(L7-K7)/K7</f>
        <v>-8.1890994000654495E-3</v>
      </c>
      <c r="P7" s="1"/>
      <c r="Q7" s="187">
        <f t="shared" ref="Q7:Q18" si="2">(K7/E7)*10</f>
        <v>2.6526415061698119</v>
      </c>
      <c r="R7" s="188">
        <f t="shared" ref="R7:R18" si="3">(L7/F7)*10</f>
        <v>2.6882529631684617</v>
      </c>
      <c r="S7" s="55">
        <f>(R7-Q7)/Q7</f>
        <v>1.3424903785837905E-2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104192.26999999996</v>
      </c>
      <c r="F8" s="181">
        <v>101310.35999999999</v>
      </c>
      <c r="G8" s="245">
        <f>E8/E7</f>
        <v>0.98498681749742412</v>
      </c>
      <c r="H8" s="246">
        <f>F8/F7</f>
        <v>0.97861410729382248</v>
      </c>
      <c r="I8" s="206">
        <f t="shared" si="0"/>
        <v>-2.7659537506956856E-2</v>
      </c>
      <c r="K8" s="180">
        <v>27692.739999999987</v>
      </c>
      <c r="L8" s="181">
        <v>27308.272999999994</v>
      </c>
      <c r="M8" s="250">
        <f>K8/K7</f>
        <v>0.98692076263001727</v>
      </c>
      <c r="N8" s="246">
        <f>L8/L7</f>
        <v>0.98125462361492766</v>
      </c>
      <c r="O8" s="207">
        <f t="shared" si="1"/>
        <v>-1.388331382160066E-2</v>
      </c>
      <c r="Q8" s="189">
        <f t="shared" si="2"/>
        <v>2.6578497617913492</v>
      </c>
      <c r="R8" s="190">
        <f t="shared" si="3"/>
        <v>2.6955064615306861</v>
      </c>
      <c r="S8" s="182">
        <f t="shared" ref="S8:S18" si="4">(R8-Q8)/Q8</f>
        <v>1.4168106971538075E-2</v>
      </c>
    </row>
    <row r="9" spans="1:19" ht="24" customHeight="1" x14ac:dyDescent="0.25">
      <c r="A9" s="8"/>
      <c r="B9" t="s">
        <v>37</v>
      </c>
      <c r="E9" s="19">
        <v>1588.0999999999997</v>
      </c>
      <c r="F9" s="140">
        <v>2213.4800000000005</v>
      </c>
      <c r="G9" s="247">
        <f>E9/E7</f>
        <v>1.5013182502575858E-2</v>
      </c>
      <c r="H9" s="215">
        <f>F9/F7</f>
        <v>2.1381256114505278E-2</v>
      </c>
      <c r="I9" s="182">
        <f t="shared" si="0"/>
        <v>0.39379132296454938</v>
      </c>
      <c r="K9" s="19">
        <v>367.00000000000011</v>
      </c>
      <c r="L9" s="140">
        <v>520.48899999999992</v>
      </c>
      <c r="M9" s="247">
        <f>K9/K7</f>
        <v>1.3079237369982769E-2</v>
      </c>
      <c r="N9" s="215">
        <f>L9/L7</f>
        <v>1.8702472975523209E-2</v>
      </c>
      <c r="O9" s="182">
        <f t="shared" si="1"/>
        <v>0.4182261580381465</v>
      </c>
      <c r="Q9" s="189">
        <f t="shared" si="2"/>
        <v>2.310937598388012</v>
      </c>
      <c r="R9" s="190">
        <f t="shared" si="3"/>
        <v>2.3514511086614736</v>
      </c>
      <c r="S9" s="182">
        <f t="shared" si="4"/>
        <v>1.7531200453755908E-2</v>
      </c>
    </row>
    <row r="10" spans="1:19" ht="24" customHeight="1" thickBot="1" x14ac:dyDescent="0.3">
      <c r="A10" s="8"/>
      <c r="B10" t="s">
        <v>36</v>
      </c>
      <c r="E10" s="19"/>
      <c r="F10" s="140">
        <v>0.48000000000000004</v>
      </c>
      <c r="G10" s="247">
        <f>E10/E7</f>
        <v>0</v>
      </c>
      <c r="H10" s="215">
        <f>F10/F7</f>
        <v>4.6365916723722516E-6</v>
      </c>
      <c r="I10" s="186"/>
      <c r="K10" s="19"/>
      <c r="L10" s="140">
        <v>1.194</v>
      </c>
      <c r="M10" s="247">
        <f>K10/K7</f>
        <v>0</v>
      </c>
      <c r="N10" s="215">
        <f>L10/L7</f>
        <v>4.2903409549048523E-5</v>
      </c>
      <c r="O10" s="209"/>
      <c r="Q10" s="189"/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166040.92999999996</v>
      </c>
      <c r="F11" s="145">
        <v>159976.19000000003</v>
      </c>
      <c r="G11" s="243">
        <f>E11/E15</f>
        <v>0.61084591236963404</v>
      </c>
      <c r="H11" s="244">
        <f>F11/F15</f>
        <v>0.60711909058544145</v>
      </c>
      <c r="I11" s="164">
        <f t="shared" si="0"/>
        <v>-3.6525572339301725E-2</v>
      </c>
      <c r="J11" s="1"/>
      <c r="K11" s="17">
        <v>58498.755000000077</v>
      </c>
      <c r="L11" s="145">
        <v>59132.48500000003</v>
      </c>
      <c r="M11" s="243">
        <f>K11/K15</f>
        <v>0.67582916038454721</v>
      </c>
      <c r="N11" s="244">
        <f>L11/L15</f>
        <v>0.67997729042587485</v>
      </c>
      <c r="O11" s="164">
        <f t="shared" si="1"/>
        <v>1.0833222006176908E-2</v>
      </c>
      <c r="Q11" s="191">
        <f t="shared" si="2"/>
        <v>3.5231526949409457</v>
      </c>
      <c r="R11" s="192">
        <f t="shared" si="3"/>
        <v>3.6963303726635832</v>
      </c>
      <c r="S11" s="57">
        <f t="shared" si="4"/>
        <v>4.9154178861254338E-2</v>
      </c>
    </row>
    <row r="12" spans="1:19" s="3" customFormat="1" ht="24" customHeight="1" x14ac:dyDescent="0.25">
      <c r="A12" s="46"/>
      <c r="B12" s="3" t="s">
        <v>33</v>
      </c>
      <c r="E12" s="31">
        <v>162848.53999999998</v>
      </c>
      <c r="F12" s="141">
        <v>156804.57000000004</v>
      </c>
      <c r="G12" s="247">
        <f>E12/E11</f>
        <v>0.98077347555208239</v>
      </c>
      <c r="H12" s="215">
        <f>F12/F11</f>
        <v>0.98017442470657667</v>
      </c>
      <c r="I12" s="206">
        <f t="shared" si="0"/>
        <v>-3.7114057025011978E-2</v>
      </c>
      <c r="K12" s="31">
        <v>57798.903000000078</v>
      </c>
      <c r="L12" s="141">
        <v>58272.712000000036</v>
      </c>
      <c r="M12" s="247">
        <f>K12/K11</f>
        <v>0.9880364633401173</v>
      </c>
      <c r="N12" s="215">
        <f>L12/L11</f>
        <v>0.98546022545813872</v>
      </c>
      <c r="O12" s="206">
        <f t="shared" si="1"/>
        <v>8.1975431263800417E-3</v>
      </c>
      <c r="Q12" s="189">
        <f t="shared" si="2"/>
        <v>3.5492429345697598</v>
      </c>
      <c r="R12" s="190">
        <f t="shared" si="3"/>
        <v>3.7162636267552673</v>
      </c>
      <c r="S12" s="182">
        <f t="shared" si="4"/>
        <v>4.70581178196397E-2</v>
      </c>
    </row>
    <row r="13" spans="1:19" ht="24" customHeight="1" x14ac:dyDescent="0.25">
      <c r="A13" s="8"/>
      <c r="B13" s="3" t="s">
        <v>37</v>
      </c>
      <c r="D13" s="3"/>
      <c r="E13" s="19">
        <v>3178.6499999999996</v>
      </c>
      <c r="F13" s="140">
        <v>3166.1800000000007</v>
      </c>
      <c r="G13" s="247">
        <f>E13/E11</f>
        <v>1.9143773767106704E-2</v>
      </c>
      <c r="H13" s="215">
        <f>F13/F11</f>
        <v>1.9791570233045307E-2</v>
      </c>
      <c r="I13" s="182">
        <f t="shared" si="0"/>
        <v>-3.9230490931681352E-3</v>
      </c>
      <c r="K13" s="19">
        <v>690.50499999999988</v>
      </c>
      <c r="L13" s="140">
        <v>852.93100000000015</v>
      </c>
      <c r="M13" s="247">
        <f>K13/K11</f>
        <v>1.1803755481633737E-2</v>
      </c>
      <c r="N13" s="215">
        <f>L13/L11</f>
        <v>1.4424068259603833E-2</v>
      </c>
      <c r="O13" s="182">
        <f t="shared" si="1"/>
        <v>0.23522784049355225</v>
      </c>
      <c r="Q13" s="189">
        <f t="shared" si="2"/>
        <v>2.1723215830619917</v>
      </c>
      <c r="R13" s="190">
        <f t="shared" si="3"/>
        <v>2.6938803226601138</v>
      </c>
      <c r="S13" s="182">
        <f t="shared" si="4"/>
        <v>0.24009278537064477</v>
      </c>
    </row>
    <row r="14" spans="1:19" ht="24" customHeight="1" thickBot="1" x14ac:dyDescent="0.3">
      <c r="A14" s="8"/>
      <c r="B14" t="s">
        <v>36</v>
      </c>
      <c r="E14" s="19">
        <v>13.739999999999998</v>
      </c>
      <c r="F14" s="140">
        <v>5.44</v>
      </c>
      <c r="G14" s="247">
        <f>E14/E11</f>
        <v>8.2750680811050634E-5</v>
      </c>
      <c r="H14" s="215">
        <f>F14/F11</f>
        <v>3.4005060378047502E-5</v>
      </c>
      <c r="I14" s="182">
        <f t="shared" si="0"/>
        <v>-0.60407569141193584</v>
      </c>
      <c r="K14" s="19">
        <v>9.3469999999999995</v>
      </c>
      <c r="L14" s="140">
        <v>6.8419999999999987</v>
      </c>
      <c r="M14" s="247">
        <f>K14/K11</f>
        <v>1.5978117824900695E-4</v>
      </c>
      <c r="N14" s="215">
        <f>L14/L11</f>
        <v>1.1570628225754414E-4</v>
      </c>
      <c r="O14" s="182">
        <f t="shared" si="1"/>
        <v>-0.26800042794479523</v>
      </c>
      <c r="Q14" s="189">
        <f t="shared" ref="Q14" si="5">(K14/E14)*10</f>
        <v>6.8027656477438132</v>
      </c>
      <c r="R14" s="190">
        <f t="shared" ref="R14" si="6">(L14/F14)*10</f>
        <v>12.577205882352938</v>
      </c>
      <c r="S14" s="182">
        <f t="shared" ref="S14" si="7">(R14-Q14)/Q14</f>
        <v>0.84883715441884444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271821.29999999993</v>
      </c>
      <c r="F15" s="145">
        <v>263500.51</v>
      </c>
      <c r="G15" s="243">
        <f>G7+G11</f>
        <v>1</v>
      </c>
      <c r="H15" s="244">
        <f>H7+H11</f>
        <v>1</v>
      </c>
      <c r="I15" s="164">
        <f t="shared" si="0"/>
        <v>-3.061125084752344E-2</v>
      </c>
      <c r="J15" s="1"/>
      <c r="K15" s="17">
        <v>86558.495000000068</v>
      </c>
      <c r="L15" s="145">
        <v>86962.441000000035</v>
      </c>
      <c r="M15" s="243">
        <f>M7+M11</f>
        <v>1</v>
      </c>
      <c r="N15" s="244">
        <f>N7+N11</f>
        <v>0.99999999999999989</v>
      </c>
      <c r="O15" s="164">
        <f t="shared" si="1"/>
        <v>4.6667401044804078E-3</v>
      </c>
      <c r="Q15" s="191">
        <f t="shared" si="2"/>
        <v>3.1843897075026901</v>
      </c>
      <c r="R15" s="192">
        <f t="shared" si="3"/>
        <v>3.3002760032608682</v>
      </c>
      <c r="S15" s="57">
        <f t="shared" si="4"/>
        <v>3.6391995453678376E-2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267040.80999999994</v>
      </c>
      <c r="F16" s="181">
        <f t="shared" ref="F16:F17" si="8">F8+F12</f>
        <v>258114.93000000002</v>
      </c>
      <c r="G16" s="245">
        <f>E16/E15</f>
        <v>0.98241311479269655</v>
      </c>
      <c r="H16" s="246">
        <f>F16/F15</f>
        <v>0.97956140578247841</v>
      </c>
      <c r="I16" s="207">
        <f t="shared" si="0"/>
        <v>-3.3425153256537526E-2</v>
      </c>
      <c r="J16" s="3"/>
      <c r="K16" s="180">
        <f t="shared" ref="K16:L18" si="9">K8+K12</f>
        <v>85491.643000000069</v>
      </c>
      <c r="L16" s="181">
        <f t="shared" si="9"/>
        <v>85580.98500000003</v>
      </c>
      <c r="M16" s="250">
        <f>K16/K15</f>
        <v>0.98767478570416456</v>
      </c>
      <c r="N16" s="246">
        <f>L16/L15</f>
        <v>0.98411433736088427</v>
      </c>
      <c r="O16" s="207">
        <f t="shared" si="1"/>
        <v>1.0450378173216352E-3</v>
      </c>
      <c r="P16" s="3"/>
      <c r="Q16" s="189">
        <f t="shared" si="2"/>
        <v>3.2014448652998051</v>
      </c>
      <c r="R16" s="190">
        <f t="shared" si="3"/>
        <v>3.3156154508381217</v>
      </c>
      <c r="S16" s="182">
        <f t="shared" si="4"/>
        <v>3.5662205767090387E-2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4766.7499999999991</v>
      </c>
      <c r="F17" s="140">
        <f t="shared" si="8"/>
        <v>5379.6600000000017</v>
      </c>
      <c r="G17" s="248">
        <f>E17/E15</f>
        <v>1.7536337292184241E-2</v>
      </c>
      <c r="H17" s="215">
        <f>F17/F15</f>
        <v>2.0416127467836786E-2</v>
      </c>
      <c r="I17" s="182">
        <f t="shared" si="0"/>
        <v>0.12858026957570728</v>
      </c>
      <c r="K17" s="19">
        <f t="shared" si="9"/>
        <v>1057.5050000000001</v>
      </c>
      <c r="L17" s="140">
        <f t="shared" si="9"/>
        <v>1373.42</v>
      </c>
      <c r="M17" s="247">
        <f>K17/K15</f>
        <v>1.2217229516294146E-2</v>
      </c>
      <c r="N17" s="215">
        <f>L17/L15</f>
        <v>1.5793254929447064E-2</v>
      </c>
      <c r="O17" s="182">
        <f t="shared" si="1"/>
        <v>0.29873617618829218</v>
      </c>
      <c r="Q17" s="189">
        <f t="shared" si="2"/>
        <v>2.2185031730214515</v>
      </c>
      <c r="R17" s="190">
        <f t="shared" si="3"/>
        <v>2.5529866199722653</v>
      </c>
      <c r="S17" s="182">
        <f t="shared" si="4"/>
        <v>0.15076987539092401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13.739999999999998</v>
      </c>
      <c r="F18" s="142">
        <f>F10+F14</f>
        <v>5.9200000000000008</v>
      </c>
      <c r="G18" s="249">
        <f>E18/E15</f>
        <v>5.054791511923459E-5</v>
      </c>
      <c r="H18" s="221">
        <f>F18/F15</f>
        <v>2.2466749684848808E-5</v>
      </c>
      <c r="I18" s="208">
        <f t="shared" si="0"/>
        <v>-0.56914119359534199</v>
      </c>
      <c r="K18" s="21">
        <f t="shared" si="9"/>
        <v>9.3469999999999995</v>
      </c>
      <c r="L18" s="142">
        <f t="shared" si="9"/>
        <v>8.0359999999999978</v>
      </c>
      <c r="M18" s="249">
        <f>K18/K15</f>
        <v>1.0798477954128005E-4</v>
      </c>
      <c r="N18" s="221">
        <f>L18/L15</f>
        <v>9.2407709668591238E-5</v>
      </c>
      <c r="O18" s="208">
        <f t="shared" si="1"/>
        <v>-0.14025890660104864</v>
      </c>
      <c r="Q18" s="193">
        <f t="shared" si="2"/>
        <v>6.8027656477438132</v>
      </c>
      <c r="R18" s="194">
        <f t="shared" si="3"/>
        <v>13.574324324324319</v>
      </c>
      <c r="S18" s="186">
        <f t="shared" si="4"/>
        <v>0.99541260528743081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workbookViewId="0">
      <selection activeCell="T92" sqref="T92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152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2025/2024</v>
      </c>
      <c r="N5" s="359" t="str">
        <f>B5</f>
        <v>jan-abr</v>
      </c>
      <c r="O5" s="360"/>
      <c r="P5" s="131" t="str">
        <f>L5</f>
        <v>2025/2024</v>
      </c>
    </row>
    <row r="6" spans="1:16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160</v>
      </c>
      <c r="B7" s="39">
        <v>34847.979999999996</v>
      </c>
      <c r="C7" s="147">
        <v>34460.890000000007</v>
      </c>
      <c r="D7" s="247">
        <f>B7/$B$33</f>
        <v>0.12820180022684011</v>
      </c>
      <c r="E7" s="246">
        <f>C7/$C$33</f>
        <v>0.13078111309917395</v>
      </c>
      <c r="F7" s="52">
        <f>(C7-B7)/B7</f>
        <v>-1.1107960920546594E-2</v>
      </c>
      <c r="H7" s="39">
        <v>11826.532999999998</v>
      </c>
      <c r="I7" s="147">
        <v>11544.682999999999</v>
      </c>
      <c r="J7" s="247">
        <f>H7/$H$33</f>
        <v>0.13663052944716753</v>
      </c>
      <c r="K7" s="246">
        <f>I7/$I$33</f>
        <v>0.13275481768042827</v>
      </c>
      <c r="L7" s="52">
        <f t="shared" ref="L7:L33" si="0">(I7-H7)/H7</f>
        <v>-2.3832005542114381E-2</v>
      </c>
      <c r="N7" s="27">
        <f t="shared" ref="N7:N33" si="1">(H7/B7)*10</f>
        <v>3.3937499390208554</v>
      </c>
      <c r="O7" s="151">
        <f t="shared" ref="O7:O33" si="2">(I7/C7)*10</f>
        <v>3.3500826589214605</v>
      </c>
      <c r="P7" s="61">
        <f>(O7-N7)/N7</f>
        <v>-1.2866970426228143E-2</v>
      </c>
    </row>
    <row r="8" spans="1:16" ht="20.100000000000001" customHeight="1" x14ac:dyDescent="0.25">
      <c r="A8" s="8" t="s">
        <v>161</v>
      </c>
      <c r="B8" s="19">
        <v>23390.910000000003</v>
      </c>
      <c r="C8" s="140">
        <v>24161.19</v>
      </c>
      <c r="D8" s="247">
        <f t="shared" ref="D8:D32" si="3">B8/$B$33</f>
        <v>8.605252789240575E-2</v>
      </c>
      <c r="E8" s="215">
        <f t="shared" ref="E8:E32" si="4">C8/$C$33</f>
        <v>9.1693143212512207E-2</v>
      </c>
      <c r="F8" s="52">
        <f t="shared" ref="F8:F33" si="5">(C8-B8)/B8</f>
        <v>3.2930741044277248E-2</v>
      </c>
      <c r="H8" s="19">
        <v>9906.9919999999984</v>
      </c>
      <c r="I8" s="140">
        <v>11161.837000000003</v>
      </c>
      <c r="J8" s="247">
        <f t="shared" ref="J8:J32" si="6">H8/$H$33</f>
        <v>0.11445430052821509</v>
      </c>
      <c r="K8" s="215">
        <f t="shared" ref="K8:K32" si="7">I8/$I$33</f>
        <v>0.12835238836039578</v>
      </c>
      <c r="L8" s="52">
        <f t="shared" si="0"/>
        <v>0.12666256316750887</v>
      </c>
      <c r="N8" s="27">
        <f t="shared" si="1"/>
        <v>4.2354025559501522</v>
      </c>
      <c r="O8" s="152">
        <f t="shared" si="2"/>
        <v>4.6197381006481901</v>
      </c>
      <c r="P8" s="52">
        <f t="shared" ref="P8:P71" si="8">(O8-N8)/N8</f>
        <v>9.0743569146243208E-2</v>
      </c>
    </row>
    <row r="9" spans="1:16" ht="20.100000000000001" customHeight="1" x14ac:dyDescent="0.25">
      <c r="A9" s="8" t="s">
        <v>165</v>
      </c>
      <c r="B9" s="19">
        <v>18805.109999999997</v>
      </c>
      <c r="C9" s="140">
        <v>17753.77</v>
      </c>
      <c r="D9" s="247">
        <f t="shared" si="3"/>
        <v>6.9181885304793939E-2</v>
      </c>
      <c r="E9" s="215">
        <f t="shared" si="4"/>
        <v>6.7376605836550391E-2</v>
      </c>
      <c r="F9" s="52">
        <f t="shared" si="5"/>
        <v>-5.5907144387881628E-2</v>
      </c>
      <c r="H9" s="19">
        <v>7985.61</v>
      </c>
      <c r="I9" s="140">
        <v>7499.4580000000005</v>
      </c>
      <c r="J9" s="247">
        <f t="shared" si="6"/>
        <v>9.2256802755177336E-2</v>
      </c>
      <c r="K9" s="215">
        <f t="shared" si="7"/>
        <v>8.6237896657017726E-2</v>
      </c>
      <c r="L9" s="52">
        <f t="shared" si="0"/>
        <v>-6.0878505211248629E-2</v>
      </c>
      <c r="N9" s="27">
        <f t="shared" si="1"/>
        <v>4.246510655880237</v>
      </c>
      <c r="O9" s="152">
        <f t="shared" si="2"/>
        <v>4.224149574991678</v>
      </c>
      <c r="P9" s="52">
        <f t="shared" si="8"/>
        <v>-5.2657540980369745E-3</v>
      </c>
    </row>
    <row r="10" spans="1:16" ht="20.100000000000001" customHeight="1" x14ac:dyDescent="0.25">
      <c r="A10" s="8" t="s">
        <v>162</v>
      </c>
      <c r="B10" s="19">
        <v>15777.009999999998</v>
      </c>
      <c r="C10" s="140">
        <v>17014.71</v>
      </c>
      <c r="D10" s="247">
        <f t="shared" si="3"/>
        <v>5.8041845874477048E-2</v>
      </c>
      <c r="E10" s="215">
        <f t="shared" si="4"/>
        <v>6.4571829481468571E-2</v>
      </c>
      <c r="F10" s="52">
        <f t="shared" si="5"/>
        <v>7.8449592159731213E-2</v>
      </c>
      <c r="H10" s="19">
        <v>5779.97</v>
      </c>
      <c r="I10" s="140">
        <v>6411.7409999999991</v>
      </c>
      <c r="J10" s="247">
        <f t="shared" si="6"/>
        <v>6.6775306109469718E-2</v>
      </c>
      <c r="K10" s="215">
        <f t="shared" si="7"/>
        <v>7.3730002588128812E-2</v>
      </c>
      <c r="L10" s="52">
        <f t="shared" si="0"/>
        <v>0.10930350849571863</v>
      </c>
      <c r="N10" s="27">
        <f t="shared" si="1"/>
        <v>3.6635395426636612</v>
      </c>
      <c r="O10" s="152">
        <f t="shared" si="2"/>
        <v>3.7683516204507743</v>
      </c>
      <c r="P10" s="52">
        <f t="shared" si="8"/>
        <v>2.8609511803141901E-2</v>
      </c>
    </row>
    <row r="11" spans="1:16" ht="20.100000000000001" customHeight="1" x14ac:dyDescent="0.25">
      <c r="A11" s="8" t="s">
        <v>163</v>
      </c>
      <c r="B11" s="19">
        <v>29036.710000000006</v>
      </c>
      <c r="C11" s="140">
        <v>26419.400000000005</v>
      </c>
      <c r="D11" s="247">
        <f t="shared" si="3"/>
        <v>0.10682279129707638</v>
      </c>
      <c r="E11" s="215">
        <f t="shared" si="4"/>
        <v>0.10026318355133358</v>
      </c>
      <c r="F11" s="52">
        <f t="shared" si="5"/>
        <v>-9.013796673245697E-2</v>
      </c>
      <c r="H11" s="19">
        <v>6877.2380000000012</v>
      </c>
      <c r="I11" s="140">
        <v>6303.5700000000015</v>
      </c>
      <c r="J11" s="247">
        <f t="shared" si="6"/>
        <v>7.9451912836515995E-2</v>
      </c>
      <c r="K11" s="215">
        <f t="shared" si="7"/>
        <v>7.2486120761030642E-2</v>
      </c>
      <c r="L11" s="52">
        <f t="shared" si="0"/>
        <v>-8.341546417326251E-2</v>
      </c>
      <c r="N11" s="27">
        <f t="shared" si="1"/>
        <v>2.3684632315437941</v>
      </c>
      <c r="O11" s="152">
        <f t="shared" si="2"/>
        <v>2.3859625880981401</v>
      </c>
      <c r="P11" s="52">
        <f t="shared" si="8"/>
        <v>7.3884856312249692E-3</v>
      </c>
    </row>
    <row r="12" spans="1:16" ht="20.100000000000001" customHeight="1" x14ac:dyDescent="0.25">
      <c r="A12" s="8" t="s">
        <v>171</v>
      </c>
      <c r="B12" s="19">
        <v>39055.9</v>
      </c>
      <c r="C12" s="140">
        <v>31000.570000000007</v>
      </c>
      <c r="D12" s="247">
        <f t="shared" si="3"/>
        <v>0.14368226478204607</v>
      </c>
      <c r="E12" s="215">
        <f t="shared" si="4"/>
        <v>0.11764899430365433</v>
      </c>
      <c r="F12" s="52">
        <f t="shared" si="5"/>
        <v>-0.20625129621900901</v>
      </c>
      <c r="H12" s="19">
        <v>8079.9909999999982</v>
      </c>
      <c r="I12" s="140">
        <v>6093.1269999999995</v>
      </c>
      <c r="J12" s="247">
        <f t="shared" si="6"/>
        <v>9.3347175225262438E-2</v>
      </c>
      <c r="K12" s="215">
        <f t="shared" si="7"/>
        <v>7.0066190989280075E-2</v>
      </c>
      <c r="L12" s="52">
        <f t="shared" si="0"/>
        <v>-0.2458992837987071</v>
      </c>
      <c r="N12" s="27">
        <f t="shared" si="1"/>
        <v>2.0688272450513234</v>
      </c>
      <c r="O12" s="152">
        <f t="shared" si="2"/>
        <v>1.9654886990787581</v>
      </c>
      <c r="P12" s="52">
        <f t="shared" si="8"/>
        <v>-4.9950302143281028E-2</v>
      </c>
    </row>
    <row r="13" spans="1:16" ht="20.100000000000001" customHeight="1" x14ac:dyDescent="0.25">
      <c r="A13" s="8" t="s">
        <v>169</v>
      </c>
      <c r="B13" s="19">
        <v>9284.25</v>
      </c>
      <c r="C13" s="140">
        <v>9280.880000000001</v>
      </c>
      <c r="D13" s="247">
        <f t="shared" si="3"/>
        <v>3.4155711859225141E-2</v>
      </c>
      <c r="E13" s="215">
        <f t="shared" si="4"/>
        <v>3.5221487806608054E-2</v>
      </c>
      <c r="F13" s="52">
        <f t="shared" si="5"/>
        <v>-3.6298031612666412E-4</v>
      </c>
      <c r="H13" s="19">
        <v>4437.0399999999991</v>
      </c>
      <c r="I13" s="140">
        <v>4872.5010000000002</v>
      </c>
      <c r="J13" s="247">
        <f t="shared" si="6"/>
        <v>5.1260595508274512E-2</v>
      </c>
      <c r="K13" s="215">
        <f t="shared" si="7"/>
        <v>5.6029947457431659E-2</v>
      </c>
      <c r="L13" s="52">
        <f t="shared" si="0"/>
        <v>9.8142229955105492E-2</v>
      </c>
      <c r="N13" s="27">
        <f t="shared" si="1"/>
        <v>4.7791043972318707</v>
      </c>
      <c r="O13" s="152">
        <f t="shared" si="2"/>
        <v>5.2500420218772357</v>
      </c>
      <c r="P13" s="52">
        <f t="shared" si="8"/>
        <v>9.8540978706834509E-2</v>
      </c>
    </row>
    <row r="14" spans="1:16" ht="20.100000000000001" customHeight="1" x14ac:dyDescent="0.25">
      <c r="A14" s="8" t="s">
        <v>167</v>
      </c>
      <c r="B14" s="19">
        <v>18857.54</v>
      </c>
      <c r="C14" s="140">
        <v>16407.509999999998</v>
      </c>
      <c r="D14" s="247">
        <f t="shared" si="3"/>
        <v>6.9374769379735843E-2</v>
      </c>
      <c r="E14" s="215">
        <f t="shared" si="4"/>
        <v>6.2267469615144205E-2</v>
      </c>
      <c r="F14" s="52">
        <f t="shared" si="5"/>
        <v>-0.1299230970741678</v>
      </c>
      <c r="H14" s="19">
        <v>4108.8519999999999</v>
      </c>
      <c r="I14" s="140">
        <v>3802.2989999999991</v>
      </c>
      <c r="J14" s="247">
        <f t="shared" si="6"/>
        <v>4.7469078569353618E-2</v>
      </c>
      <c r="K14" s="215">
        <f t="shared" si="7"/>
        <v>4.3723462178344323E-2</v>
      </c>
      <c r="L14" s="52">
        <f t="shared" si="0"/>
        <v>-7.4607944019400255E-2</v>
      </c>
      <c r="N14" s="27">
        <f t="shared" si="1"/>
        <v>2.1788907779063442</v>
      </c>
      <c r="O14" s="152">
        <f t="shared" si="2"/>
        <v>2.3174137940491883</v>
      </c>
      <c r="P14" s="52">
        <f t="shared" si="8"/>
        <v>6.3575016034511073E-2</v>
      </c>
    </row>
    <row r="15" spans="1:16" ht="20.100000000000001" customHeight="1" x14ac:dyDescent="0.25">
      <c r="A15" s="8" t="s">
        <v>159</v>
      </c>
      <c r="B15" s="19">
        <v>13268.55</v>
      </c>
      <c r="C15" s="140">
        <v>12706.560000000001</v>
      </c>
      <c r="D15" s="247">
        <f t="shared" si="3"/>
        <v>4.8813503577534181E-2</v>
      </c>
      <c r="E15" s="215">
        <f t="shared" si="4"/>
        <v>4.8222145755998744E-2</v>
      </c>
      <c r="F15" s="52">
        <f t="shared" si="5"/>
        <v>-4.2355042563053086E-2</v>
      </c>
      <c r="H15" s="19">
        <v>3545.33</v>
      </c>
      <c r="I15" s="140">
        <v>3576.1950000000006</v>
      </c>
      <c r="J15" s="247">
        <f t="shared" si="6"/>
        <v>4.0958775912173631E-2</v>
      </c>
      <c r="K15" s="215">
        <f t="shared" si="7"/>
        <v>4.1123443165538572E-2</v>
      </c>
      <c r="L15" s="52">
        <f t="shared" si="0"/>
        <v>8.7058186402960216E-3</v>
      </c>
      <c r="N15" s="27">
        <f t="shared" si="1"/>
        <v>2.6719799827411439</v>
      </c>
      <c r="O15" s="152">
        <f t="shared" si="2"/>
        <v>2.8144478127833183</v>
      </c>
      <c r="P15" s="52">
        <f t="shared" si="8"/>
        <v>5.331919810866953E-2</v>
      </c>
    </row>
    <row r="16" spans="1:16" ht="20.100000000000001" customHeight="1" x14ac:dyDescent="0.25">
      <c r="A16" s="8" t="s">
        <v>170</v>
      </c>
      <c r="B16" s="19">
        <v>8646.8900000000012</v>
      </c>
      <c r="C16" s="140">
        <v>13473.999999999996</v>
      </c>
      <c r="D16" s="247">
        <f t="shared" si="3"/>
        <v>3.1810936081903794E-2</v>
      </c>
      <c r="E16" s="215">
        <f t="shared" si="4"/>
        <v>5.1134625887441353E-2</v>
      </c>
      <c r="F16" s="52">
        <f t="shared" si="5"/>
        <v>0.55824811001412</v>
      </c>
      <c r="H16" s="19">
        <v>2180.6229999999996</v>
      </c>
      <c r="I16" s="140">
        <v>3215.4329999999995</v>
      </c>
      <c r="J16" s="247">
        <f t="shared" si="6"/>
        <v>2.5192478219497702E-2</v>
      </c>
      <c r="K16" s="215">
        <f t="shared" si="7"/>
        <v>3.6974962558836172E-2</v>
      </c>
      <c r="L16" s="52">
        <f t="shared" si="0"/>
        <v>0.47454787003530646</v>
      </c>
      <c r="N16" s="27">
        <f t="shared" si="1"/>
        <v>2.5218581478427495</v>
      </c>
      <c r="O16" s="152">
        <f t="shared" si="2"/>
        <v>2.3863982484785513</v>
      </c>
      <c r="P16" s="52">
        <f t="shared" si="8"/>
        <v>-5.3714321513314879E-2</v>
      </c>
    </row>
    <row r="17" spans="1:16" ht="20.100000000000001" customHeight="1" x14ac:dyDescent="0.25">
      <c r="A17" s="8" t="s">
        <v>164</v>
      </c>
      <c r="B17" s="19">
        <v>2551.3000000000002</v>
      </c>
      <c r="C17" s="140">
        <v>3760.02</v>
      </c>
      <c r="D17" s="247">
        <f t="shared" si="3"/>
        <v>9.3859458401530666E-3</v>
      </c>
      <c r="E17" s="215">
        <f t="shared" si="4"/>
        <v>1.4269497998315072E-2</v>
      </c>
      <c r="F17" s="52">
        <f t="shared" si="5"/>
        <v>0.4737663152118527</v>
      </c>
      <c r="H17" s="19">
        <v>1361.6960000000001</v>
      </c>
      <c r="I17" s="140">
        <v>1814.759</v>
      </c>
      <c r="J17" s="247">
        <f t="shared" si="6"/>
        <v>1.5731511967716178E-2</v>
      </c>
      <c r="K17" s="215">
        <f t="shared" si="7"/>
        <v>2.0868307962974501E-2</v>
      </c>
      <c r="L17" s="52">
        <f t="shared" si="0"/>
        <v>0.33271963786337028</v>
      </c>
      <c r="N17" s="27">
        <f t="shared" si="1"/>
        <v>5.3372633559361891</v>
      </c>
      <c r="O17" s="152">
        <f t="shared" si="2"/>
        <v>4.8264610294626094</v>
      </c>
      <c r="P17" s="52">
        <f t="shared" si="8"/>
        <v>-9.5704913250244106E-2</v>
      </c>
    </row>
    <row r="18" spans="1:16" ht="20.100000000000001" customHeight="1" x14ac:dyDescent="0.25">
      <c r="A18" s="8" t="s">
        <v>176</v>
      </c>
      <c r="B18" s="19">
        <v>3285.1700000000014</v>
      </c>
      <c r="C18" s="140">
        <v>3627.4800000000005</v>
      </c>
      <c r="D18" s="247">
        <f t="shared" si="3"/>
        <v>1.2085771056204939E-2</v>
      </c>
      <c r="E18" s="215">
        <f t="shared" si="4"/>
        <v>1.376650086939111E-2</v>
      </c>
      <c r="F18" s="52">
        <f t="shared" si="5"/>
        <v>0.10419856506664765</v>
      </c>
      <c r="H18" s="19">
        <v>1460.146</v>
      </c>
      <c r="I18" s="140">
        <v>1747.5639999999999</v>
      </c>
      <c r="J18" s="247">
        <f t="shared" si="6"/>
        <v>1.6868893110953475E-2</v>
      </c>
      <c r="K18" s="215">
        <f t="shared" si="7"/>
        <v>2.0095618061135152E-2</v>
      </c>
      <c r="L18" s="52">
        <f t="shared" si="0"/>
        <v>0.1968419596396524</v>
      </c>
      <c r="N18" s="27">
        <f t="shared" si="1"/>
        <v>4.4446588761007781</v>
      </c>
      <c r="O18" s="152">
        <f t="shared" si="2"/>
        <v>4.8175703243022694</v>
      </c>
      <c r="P18" s="52">
        <f t="shared" si="8"/>
        <v>8.39010278621517E-2</v>
      </c>
    </row>
    <row r="19" spans="1:16" ht="20.100000000000001" customHeight="1" x14ac:dyDescent="0.25">
      <c r="A19" s="8" t="s">
        <v>166</v>
      </c>
      <c r="B19" s="19">
        <v>7095.4199999999992</v>
      </c>
      <c r="C19" s="140">
        <v>5139.1499999999996</v>
      </c>
      <c r="D19" s="247">
        <f t="shared" si="3"/>
        <v>2.6103252394128036E-2</v>
      </c>
      <c r="E19" s="215">
        <f t="shared" si="4"/>
        <v>1.9503377811299114E-2</v>
      </c>
      <c r="F19" s="52">
        <f t="shared" si="5"/>
        <v>-0.27570883753181624</v>
      </c>
      <c r="H19" s="19">
        <v>2099.2070000000003</v>
      </c>
      <c r="I19" s="140">
        <v>1745.0860000000002</v>
      </c>
      <c r="J19" s="247">
        <f t="shared" si="6"/>
        <v>2.4251888852734806E-2</v>
      </c>
      <c r="K19" s="215">
        <f t="shared" si="7"/>
        <v>2.0067123000836653E-2</v>
      </c>
      <c r="L19" s="52">
        <f t="shared" si="0"/>
        <v>-0.16869274921434621</v>
      </c>
      <c r="N19" s="27">
        <f t="shared" si="1"/>
        <v>2.9585380428501775</v>
      </c>
      <c r="O19" s="152">
        <f t="shared" si="2"/>
        <v>3.3956704902561712</v>
      </c>
      <c r="P19" s="52">
        <f t="shared" si="8"/>
        <v>0.1477528566727071</v>
      </c>
    </row>
    <row r="20" spans="1:16" ht="20.100000000000001" customHeight="1" x14ac:dyDescent="0.25">
      <c r="A20" s="8" t="s">
        <v>172</v>
      </c>
      <c r="B20" s="19">
        <v>4131.8900000000003</v>
      </c>
      <c r="C20" s="140">
        <v>5061.6899999999987</v>
      </c>
      <c r="D20" s="247">
        <f t="shared" si="3"/>
        <v>1.5200758733771039E-2</v>
      </c>
      <c r="E20" s="215">
        <f t="shared" si="4"/>
        <v>1.9209412535861885E-2</v>
      </c>
      <c r="F20" s="52">
        <f t="shared" si="5"/>
        <v>0.22503019199446217</v>
      </c>
      <c r="H20" s="19">
        <v>1529.8529999999998</v>
      </c>
      <c r="I20" s="140">
        <v>1667.5730000000003</v>
      </c>
      <c r="J20" s="247">
        <f t="shared" si="6"/>
        <v>1.7674209793042274E-2</v>
      </c>
      <c r="K20" s="215">
        <f t="shared" si="7"/>
        <v>1.9175784175607495E-2</v>
      </c>
      <c r="L20" s="52">
        <f t="shared" si="0"/>
        <v>9.0021721041172259E-2</v>
      </c>
      <c r="N20" s="27">
        <f t="shared" si="1"/>
        <v>3.7025501646946064</v>
      </c>
      <c r="O20" s="152">
        <f t="shared" si="2"/>
        <v>3.2944984777811377</v>
      </c>
      <c r="P20" s="52">
        <f t="shared" si="8"/>
        <v>-0.11020828044530373</v>
      </c>
    </row>
    <row r="21" spans="1:16" ht="20.100000000000001" customHeight="1" x14ac:dyDescent="0.25">
      <c r="A21" s="8" t="s">
        <v>168</v>
      </c>
      <c r="B21" s="19">
        <v>3409.56</v>
      </c>
      <c r="C21" s="140">
        <v>4592.0900000000011</v>
      </c>
      <c r="D21" s="247">
        <f t="shared" si="3"/>
        <v>1.2543387880199226E-2</v>
      </c>
      <c r="E21" s="215">
        <f t="shared" si="4"/>
        <v>1.7427252797347532E-2</v>
      </c>
      <c r="F21" s="52">
        <f t="shared" si="5"/>
        <v>0.34682774316920689</v>
      </c>
      <c r="H21" s="19">
        <v>1139.598</v>
      </c>
      <c r="I21" s="140">
        <v>1501.0329999999999</v>
      </c>
      <c r="J21" s="247">
        <f t="shared" si="6"/>
        <v>1.3165640183554492E-2</v>
      </c>
      <c r="K21" s="215">
        <f t="shared" si="7"/>
        <v>1.7260704537951047E-2</v>
      </c>
      <c r="L21" s="52">
        <f t="shared" si="0"/>
        <v>0.31716008627603764</v>
      </c>
      <c r="N21" s="27">
        <f t="shared" si="1"/>
        <v>3.3423608911413787</v>
      </c>
      <c r="O21" s="152">
        <f t="shared" si="2"/>
        <v>3.2687360221598434</v>
      </c>
      <c r="P21" s="52">
        <f t="shared" si="8"/>
        <v>-2.202780351357966E-2</v>
      </c>
    </row>
    <row r="22" spans="1:16" ht="20.100000000000001" customHeight="1" x14ac:dyDescent="0.25">
      <c r="A22" s="8" t="s">
        <v>177</v>
      </c>
      <c r="B22" s="19">
        <v>3163.0099999999998</v>
      </c>
      <c r="C22" s="140">
        <v>3502.52</v>
      </c>
      <c r="D22" s="247">
        <f t="shared" si="3"/>
        <v>1.1636358151476716E-2</v>
      </c>
      <c r="E22" s="215">
        <f t="shared" si="4"/>
        <v>1.3292270288205517E-2</v>
      </c>
      <c r="F22" s="52">
        <f t="shared" si="5"/>
        <v>0.10733763092750268</v>
      </c>
      <c r="H22" s="19">
        <v>1408.2160000000001</v>
      </c>
      <c r="I22" s="140">
        <v>1423.5129999999999</v>
      </c>
      <c r="J22" s="247">
        <f t="shared" si="6"/>
        <v>1.6268951995988389E-2</v>
      </c>
      <c r="K22" s="215">
        <f t="shared" si="7"/>
        <v>1.636928521820127E-2</v>
      </c>
      <c r="L22" s="52">
        <f t="shared" si="0"/>
        <v>1.0862680157021222E-2</v>
      </c>
      <c r="N22" s="27">
        <f t="shared" si="1"/>
        <v>4.4521389436011907</v>
      </c>
      <c r="O22" s="152">
        <f t="shared" si="2"/>
        <v>4.0642537373091372</v>
      </c>
      <c r="P22" s="52">
        <f t="shared" si="8"/>
        <v>-8.7123338064176797E-2</v>
      </c>
    </row>
    <row r="23" spans="1:16" ht="20.100000000000001" customHeight="1" x14ac:dyDescent="0.25">
      <c r="A23" s="8" t="s">
        <v>174</v>
      </c>
      <c r="B23" s="19">
        <v>452.68999999999994</v>
      </c>
      <c r="C23" s="140">
        <v>527.6</v>
      </c>
      <c r="D23" s="247">
        <f t="shared" si="3"/>
        <v>1.665395611013558E-3</v>
      </c>
      <c r="E23" s="215">
        <f t="shared" si="4"/>
        <v>2.0022731644807829E-3</v>
      </c>
      <c r="F23" s="52">
        <f t="shared" si="5"/>
        <v>0.16547747906956214</v>
      </c>
      <c r="H23" s="19">
        <v>966.46900000000005</v>
      </c>
      <c r="I23" s="140">
        <v>1173.2250000000001</v>
      </c>
      <c r="J23" s="247">
        <f t="shared" si="6"/>
        <v>1.116550143345261E-2</v>
      </c>
      <c r="K23" s="215">
        <f t="shared" si="7"/>
        <v>1.3491169135880169E-2</v>
      </c>
      <c r="L23" s="52">
        <f t="shared" si="0"/>
        <v>0.21392926208704063</v>
      </c>
      <c r="N23" s="27">
        <f t="shared" si="1"/>
        <v>21.349466522344215</v>
      </c>
      <c r="O23" s="152">
        <f t="shared" si="2"/>
        <v>22.237016679302503</v>
      </c>
      <c r="P23" s="52">
        <f t="shared" si="8"/>
        <v>4.1572474704666879E-2</v>
      </c>
    </row>
    <row r="24" spans="1:16" ht="20.100000000000001" customHeight="1" x14ac:dyDescent="0.25">
      <c r="A24" s="8" t="s">
        <v>178</v>
      </c>
      <c r="B24" s="19">
        <v>2896.28</v>
      </c>
      <c r="C24" s="140">
        <v>3204.349999999999</v>
      </c>
      <c r="D24" s="247">
        <f t="shared" si="3"/>
        <v>1.065508847172756E-2</v>
      </c>
      <c r="E24" s="215">
        <f t="shared" si="4"/>
        <v>1.2160697525784673E-2</v>
      </c>
      <c r="F24" s="52">
        <f t="shared" ref="F24:F25" si="9">(C24-B24)/B24</f>
        <v>0.10636747828248608</v>
      </c>
      <c r="H24" s="19">
        <v>939.39200000000017</v>
      </c>
      <c r="I24" s="140">
        <v>1068.2479999999998</v>
      </c>
      <c r="J24" s="247">
        <f t="shared" si="6"/>
        <v>1.0852684072198814E-2</v>
      </c>
      <c r="K24" s="215">
        <f t="shared" si="7"/>
        <v>1.2284015808617883E-2</v>
      </c>
      <c r="L24" s="52">
        <f t="shared" si="0"/>
        <v>0.13716957351137718</v>
      </c>
      <c r="N24" s="27">
        <f t="shared" si="1"/>
        <v>3.2434433134917899</v>
      </c>
      <c r="O24" s="152">
        <f t="shared" si="2"/>
        <v>3.3337431928472236</v>
      </c>
      <c r="P24" s="52">
        <f t="shared" ref="P24:P27" si="10">(O24-N24)/N24</f>
        <v>2.7840745352265668E-2</v>
      </c>
    </row>
    <row r="25" spans="1:16" ht="20.100000000000001" customHeight="1" x14ac:dyDescent="0.25">
      <c r="A25" s="8" t="s">
        <v>181</v>
      </c>
      <c r="B25" s="19">
        <v>1674.55</v>
      </c>
      <c r="C25" s="140">
        <v>1550.1599999999999</v>
      </c>
      <c r="D25" s="247">
        <f t="shared" si="3"/>
        <v>6.1604811690621703E-3</v>
      </c>
      <c r="E25" s="215">
        <f t="shared" si="4"/>
        <v>5.8829487654502082E-3</v>
      </c>
      <c r="F25" s="52">
        <f t="shared" si="9"/>
        <v>-7.4282643098145834E-2</v>
      </c>
      <c r="H25" s="19">
        <v>977.15700000000004</v>
      </c>
      <c r="I25" s="140">
        <v>1037.6349999999998</v>
      </c>
      <c r="J25" s="247">
        <f t="shared" si="6"/>
        <v>1.1288978626534583E-2</v>
      </c>
      <c r="K25" s="215">
        <f t="shared" si="7"/>
        <v>1.193199027152423E-2</v>
      </c>
      <c r="L25" s="52">
        <f t="shared" si="0"/>
        <v>6.1891794256193962E-2</v>
      </c>
      <c r="N25" s="27">
        <f t="shared" si="1"/>
        <v>5.8353408378370304</v>
      </c>
      <c r="O25" s="152">
        <f t="shared" si="2"/>
        <v>6.6937283893275525</v>
      </c>
      <c r="P25" s="52">
        <f t="shared" si="10"/>
        <v>0.14710152763050913</v>
      </c>
    </row>
    <row r="26" spans="1:16" ht="20.100000000000001" customHeight="1" x14ac:dyDescent="0.25">
      <c r="A26" s="8" t="s">
        <v>182</v>
      </c>
      <c r="B26" s="19">
        <v>4484.0200000000004</v>
      </c>
      <c r="C26" s="140">
        <v>3213.8200000000006</v>
      </c>
      <c r="D26" s="247">
        <f t="shared" si="3"/>
        <v>1.6496205411422864E-2</v>
      </c>
      <c r="E26" s="215">
        <f t="shared" si="4"/>
        <v>1.2196636735162301E-2</v>
      </c>
      <c r="F26" s="52">
        <f t="shared" si="5"/>
        <v>-0.28327259914094932</v>
      </c>
      <c r="H26" s="19">
        <v>1377.6849999999999</v>
      </c>
      <c r="I26" s="140">
        <v>982.35099999999977</v>
      </c>
      <c r="J26" s="247">
        <f t="shared" si="6"/>
        <v>1.5916230983452295E-2</v>
      </c>
      <c r="K26" s="215">
        <f t="shared" si="7"/>
        <v>1.1296267546123732E-2</v>
      </c>
      <c r="L26" s="52">
        <f t="shared" si="0"/>
        <v>-0.28695529094096267</v>
      </c>
      <c r="N26" s="27">
        <f t="shared" si="1"/>
        <v>3.0724327723783569</v>
      </c>
      <c r="O26" s="152">
        <f t="shared" si="2"/>
        <v>3.0566459851516252</v>
      </c>
      <c r="P26" s="52">
        <f t="shared" si="10"/>
        <v>-5.1382042818502987E-3</v>
      </c>
    </row>
    <row r="27" spans="1:16" ht="20.100000000000001" customHeight="1" x14ac:dyDescent="0.25">
      <c r="A27" s="8" t="s">
        <v>175</v>
      </c>
      <c r="B27" s="19">
        <v>3513.56</v>
      </c>
      <c r="C27" s="140">
        <v>2862.33</v>
      </c>
      <c r="D27" s="247">
        <f t="shared" si="3"/>
        <v>1.2925992186778585E-2</v>
      </c>
      <c r="E27" s="215">
        <f t="shared" si="4"/>
        <v>1.0862711423215083E-2</v>
      </c>
      <c r="F27" s="52">
        <f t="shared" si="5"/>
        <v>-0.18534762463142795</v>
      </c>
      <c r="H27" s="19">
        <v>1050.9350000000002</v>
      </c>
      <c r="I27" s="140">
        <v>886.73200000000008</v>
      </c>
      <c r="J27" s="247">
        <f t="shared" si="6"/>
        <v>1.2141327087537748E-2</v>
      </c>
      <c r="K27" s="215">
        <f t="shared" si="7"/>
        <v>1.0196723893709471E-2</v>
      </c>
      <c r="L27" s="52">
        <f t="shared" si="0"/>
        <v>-0.15624467735873299</v>
      </c>
      <c r="N27" s="27">
        <f t="shared" si="1"/>
        <v>2.991083117977209</v>
      </c>
      <c r="O27" s="152">
        <f t="shared" si="2"/>
        <v>3.0979376941163324</v>
      </c>
      <c r="P27" s="52">
        <f t="shared" si="10"/>
        <v>3.5724375393281028E-2</v>
      </c>
    </row>
    <row r="28" spans="1:16" ht="20.100000000000001" customHeight="1" x14ac:dyDescent="0.25">
      <c r="A28" s="8" t="s">
        <v>183</v>
      </c>
      <c r="B28" s="19">
        <v>2964.06</v>
      </c>
      <c r="C28" s="140">
        <v>3685.9199999999996</v>
      </c>
      <c r="D28" s="247">
        <f t="shared" si="3"/>
        <v>1.0904443470765529E-2</v>
      </c>
      <c r="E28" s="215">
        <f t="shared" si="4"/>
        <v>1.3988284121347621E-2</v>
      </c>
      <c r="F28" s="52">
        <f t="shared" si="5"/>
        <v>0.24353758021092681</v>
      </c>
      <c r="H28" s="19">
        <v>586.98899999999992</v>
      </c>
      <c r="I28" s="140">
        <v>762.54899999999998</v>
      </c>
      <c r="J28" s="247">
        <f t="shared" si="6"/>
        <v>6.7814141177015641E-3</v>
      </c>
      <c r="K28" s="215">
        <f t="shared" si="7"/>
        <v>8.7687166003079433E-3</v>
      </c>
      <c r="L28" s="52">
        <f t="shared" si="0"/>
        <v>0.29908567281499326</v>
      </c>
      <c r="N28" s="27">
        <f t="shared" si="1"/>
        <v>1.9803546486913217</v>
      </c>
      <c r="O28" s="152">
        <f t="shared" si="2"/>
        <v>2.0688159265529369</v>
      </c>
      <c r="P28" s="52">
        <f t="shared" si="8"/>
        <v>4.466941207731305E-2</v>
      </c>
    </row>
    <row r="29" spans="1:16" ht="20.100000000000001" customHeight="1" x14ac:dyDescent="0.25">
      <c r="A29" s="8" t="s">
        <v>173</v>
      </c>
      <c r="B29" s="19">
        <v>1525.4099999999999</v>
      </c>
      <c r="C29" s="140">
        <v>2272.96</v>
      </c>
      <c r="D29" s="247">
        <f t="shared" si="3"/>
        <v>5.611811877877116E-3</v>
      </c>
      <c r="E29" s="215">
        <f t="shared" si="4"/>
        <v>8.6260174600800606E-3</v>
      </c>
      <c r="F29" s="52">
        <f>(C29-B29)/B29</f>
        <v>0.49006496614025097</v>
      </c>
      <c r="H29" s="19">
        <v>523.53099999999995</v>
      </c>
      <c r="I29" s="140">
        <v>722.36999999999989</v>
      </c>
      <c r="J29" s="247">
        <f t="shared" si="6"/>
        <v>6.0482913895395273E-3</v>
      </c>
      <c r="K29" s="215">
        <f t="shared" si="7"/>
        <v>8.306689551182217E-3</v>
      </c>
      <c r="L29" s="52">
        <f t="shared" si="0"/>
        <v>0.37980367924726516</v>
      </c>
      <c r="N29" s="27">
        <f t="shared" si="1"/>
        <v>3.4320674441625529</v>
      </c>
      <c r="O29" s="152">
        <f t="shared" si="2"/>
        <v>3.17810256229762</v>
      </c>
      <c r="P29" s="52">
        <f>(O29-N29)/N29</f>
        <v>-7.3997637283291215E-2</v>
      </c>
    </row>
    <row r="30" spans="1:16" ht="20.100000000000001" customHeight="1" x14ac:dyDescent="0.25">
      <c r="A30" s="8" t="s">
        <v>195</v>
      </c>
      <c r="B30" s="19">
        <v>1068.53</v>
      </c>
      <c r="C30" s="140">
        <v>820.86</v>
      </c>
      <c r="D30" s="247">
        <f t="shared" si="3"/>
        <v>3.9310017279734861E-3</v>
      </c>
      <c r="E30" s="215">
        <f t="shared" si="4"/>
        <v>3.1152121868758438E-3</v>
      </c>
      <c r="F30" s="52">
        <f t="shared" si="5"/>
        <v>-0.23178572431284097</v>
      </c>
      <c r="H30" s="19">
        <v>956.03100000000006</v>
      </c>
      <c r="I30" s="140">
        <v>690.8359999999999</v>
      </c>
      <c r="J30" s="247">
        <f t="shared" si="6"/>
        <v>1.1044912460642951E-2</v>
      </c>
      <c r="K30" s="215">
        <f t="shared" si="7"/>
        <v>7.9440732350187816E-3</v>
      </c>
      <c r="L30" s="52">
        <f t="shared" si="0"/>
        <v>-0.27739163269810302</v>
      </c>
      <c r="N30" s="27">
        <f t="shared" si="1"/>
        <v>8.9471610530354795</v>
      </c>
      <c r="O30" s="152">
        <f t="shared" si="2"/>
        <v>8.4160027288453563</v>
      </c>
      <c r="P30" s="52">
        <f t="shared" si="8"/>
        <v>-5.9366129774753362E-2</v>
      </c>
    </row>
    <row r="31" spans="1:16" ht="20.100000000000001" customHeight="1" x14ac:dyDescent="0.25">
      <c r="A31" s="8" t="s">
        <v>184</v>
      </c>
      <c r="B31" s="19">
        <v>5020.51</v>
      </c>
      <c r="C31" s="140">
        <v>2968.1099999999992</v>
      </c>
      <c r="D31" s="247">
        <f t="shared" si="3"/>
        <v>1.8469891800237868E-2</v>
      </c>
      <c r="E31" s="215">
        <f t="shared" si="4"/>
        <v>1.1264152771469018E-2</v>
      </c>
      <c r="F31" s="52">
        <f t="shared" si="5"/>
        <v>-0.40880308972594437</v>
      </c>
      <c r="H31" s="19">
        <v>1120.4490000000001</v>
      </c>
      <c r="I31" s="140">
        <v>682.08400000000006</v>
      </c>
      <c r="J31" s="247">
        <f t="shared" si="6"/>
        <v>1.2944414063576321E-2</v>
      </c>
      <c r="K31" s="215">
        <f t="shared" si="7"/>
        <v>7.8434320858127727E-3</v>
      </c>
      <c r="L31" s="52">
        <f t="shared" si="0"/>
        <v>-0.39124047591635136</v>
      </c>
      <c r="N31" s="27">
        <f t="shared" si="1"/>
        <v>2.231743388619881</v>
      </c>
      <c r="O31" s="152">
        <f t="shared" si="2"/>
        <v>2.2980415146338924</v>
      </c>
      <c r="P31" s="52">
        <f t="shared" si="8"/>
        <v>2.9706876853351157E-2</v>
      </c>
    </row>
    <row r="32" spans="1:16" ht="20.100000000000001" customHeight="1" thickBot="1" x14ac:dyDescent="0.3">
      <c r="A32" s="8" t="s">
        <v>17</v>
      </c>
      <c r="B32" s="19">
        <f>B33-SUM(B7:B31)</f>
        <v>13614.490000000136</v>
      </c>
      <c r="C32" s="140">
        <f>C33-SUM(C7:C31)</f>
        <v>14031.969999999943</v>
      </c>
      <c r="D32" s="247">
        <f t="shared" si="3"/>
        <v>5.0086177941169908E-2</v>
      </c>
      <c r="E32" s="215">
        <f t="shared" si="4"/>
        <v>5.3252154995828832E-2</v>
      </c>
      <c r="F32" s="52">
        <f t="shared" si="5"/>
        <v>3.0664387722184421E-2</v>
      </c>
      <c r="H32" s="19">
        <f>H33-SUM(H7:H31)</f>
        <v>4332.9619999999704</v>
      </c>
      <c r="I32" s="140">
        <f>I33-SUM(I7:I31)</f>
        <v>4576.0389999999898</v>
      </c>
      <c r="J32" s="247">
        <f t="shared" si="6"/>
        <v>5.0058194750266544E-2</v>
      </c>
      <c r="K32" s="215">
        <f t="shared" si="7"/>
        <v>5.262086651868466E-2</v>
      </c>
      <c r="L32" s="52">
        <f t="shared" si="0"/>
        <v>5.6099499603278535E-2</v>
      </c>
      <c r="N32" s="27">
        <f t="shared" si="1"/>
        <v>3.1826105862209508</v>
      </c>
      <c r="O32" s="152">
        <f t="shared" si="2"/>
        <v>3.2611522116994323</v>
      </c>
      <c r="P32" s="52">
        <f t="shared" si="8"/>
        <v>2.4678364930515166E-2</v>
      </c>
    </row>
    <row r="33" spans="1:16" ht="26.25" customHeight="1" thickBot="1" x14ac:dyDescent="0.3">
      <c r="A33" s="12" t="s">
        <v>18</v>
      </c>
      <c r="B33" s="17">
        <v>271821.30000000016</v>
      </c>
      <c r="C33" s="145">
        <v>263500.50999999995</v>
      </c>
      <c r="D33" s="243">
        <f>SUM(D7:D32)</f>
        <v>0.99999999999999978</v>
      </c>
      <c r="E33" s="244">
        <f>SUM(E7:E32)</f>
        <v>0.99999999999999989</v>
      </c>
      <c r="F33" s="57">
        <f t="shared" si="5"/>
        <v>-3.0611250847524484E-2</v>
      </c>
      <c r="G33" s="1"/>
      <c r="H33" s="17">
        <v>86558.494999999952</v>
      </c>
      <c r="I33" s="145">
        <v>86962.440999999992</v>
      </c>
      <c r="J33" s="243">
        <f>SUM(J7:J32)</f>
        <v>1.0000000000000004</v>
      </c>
      <c r="K33" s="244">
        <f>SUM(K7:K32)</f>
        <v>1.0000000000000002</v>
      </c>
      <c r="L33" s="57">
        <f t="shared" si="0"/>
        <v>4.6667401044812543E-3</v>
      </c>
      <c r="N33" s="29">
        <f t="shared" si="1"/>
        <v>3.1843897075026826</v>
      </c>
      <c r="O33" s="146">
        <f t="shared" si="2"/>
        <v>3.3002760032608669</v>
      </c>
      <c r="P33" s="57">
        <f t="shared" si="8"/>
        <v>3.6391995453680409E-2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jan-abr</v>
      </c>
      <c r="C37" s="364"/>
      <c r="D37" s="370" t="str">
        <f>B5</f>
        <v>jan-abr</v>
      </c>
      <c r="E37" s="364"/>
      <c r="F37" s="131" t="str">
        <f>F5</f>
        <v>2025/2024</v>
      </c>
      <c r="H37" s="359" t="str">
        <f>B5</f>
        <v>jan-abr</v>
      </c>
      <c r="I37" s="364"/>
      <c r="J37" s="370" t="str">
        <f>B5</f>
        <v>jan-abr</v>
      </c>
      <c r="K37" s="360"/>
      <c r="L37" s="131" t="str">
        <f>L5</f>
        <v>2025/2024</v>
      </c>
      <c r="N37" s="359" t="str">
        <f>B5</f>
        <v>jan-abr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163</v>
      </c>
      <c r="B39" s="39">
        <v>29036.710000000006</v>
      </c>
      <c r="C39" s="147">
        <v>26419.400000000005</v>
      </c>
      <c r="D39" s="247">
        <f t="shared" ref="D39:D61" si="11">B39/$B$62</f>
        <v>0.27449998520519459</v>
      </c>
      <c r="E39" s="246">
        <f t="shared" ref="E39:E61" si="12">C39/$C$62</f>
        <v>0.25519993756056553</v>
      </c>
      <c r="F39" s="52">
        <f>(C39-B39)/B39</f>
        <v>-9.013796673245697E-2</v>
      </c>
      <c r="H39" s="39">
        <v>6877.2380000000012</v>
      </c>
      <c r="I39" s="147">
        <v>6303.5700000000015</v>
      </c>
      <c r="J39" s="247">
        <f t="shared" ref="J39:J61" si="13">H39/$H$62</f>
        <v>0.24509272003233104</v>
      </c>
      <c r="K39" s="246">
        <f t="shared" ref="K39:K61" si="14">I39/$I$62</f>
        <v>0.22650305304111881</v>
      </c>
      <c r="L39" s="52">
        <f t="shared" ref="L39:L62" si="15">(I39-H39)/H39</f>
        <v>-8.341546417326251E-2</v>
      </c>
      <c r="N39" s="27">
        <f t="shared" ref="N39:N62" si="16">(H39/B39)*10</f>
        <v>2.3684632315437941</v>
      </c>
      <c r="O39" s="151">
        <f t="shared" ref="O39:O62" si="17">(I39/C39)*10</f>
        <v>2.3859625880981401</v>
      </c>
      <c r="P39" s="61">
        <f t="shared" si="8"/>
        <v>7.3884856312249692E-3</v>
      </c>
    </row>
    <row r="40" spans="1:16" ht="20.100000000000001" customHeight="1" x14ac:dyDescent="0.25">
      <c r="A40" s="38" t="s">
        <v>167</v>
      </c>
      <c r="B40" s="19">
        <v>18857.54</v>
      </c>
      <c r="C40" s="140">
        <v>16407.509999999998</v>
      </c>
      <c r="D40" s="247">
        <f t="shared" si="11"/>
        <v>0.1782706942696457</v>
      </c>
      <c r="E40" s="215">
        <f t="shared" si="12"/>
        <v>0.15848942547992584</v>
      </c>
      <c r="F40" s="52">
        <f t="shared" ref="F40:F62" si="18">(C40-B40)/B40</f>
        <v>-0.1299230970741678</v>
      </c>
      <c r="H40" s="19">
        <v>4108.8519999999999</v>
      </c>
      <c r="I40" s="140">
        <v>3802.2989999999991</v>
      </c>
      <c r="J40" s="247">
        <f t="shared" si="13"/>
        <v>0.14643229053440979</v>
      </c>
      <c r="K40" s="215">
        <f t="shared" si="14"/>
        <v>0.13662612330396784</v>
      </c>
      <c r="L40" s="52">
        <f t="shared" si="15"/>
        <v>-7.4607944019400255E-2</v>
      </c>
      <c r="N40" s="27">
        <f t="shared" si="16"/>
        <v>2.1788907779063442</v>
      </c>
      <c r="O40" s="152">
        <f t="shared" si="17"/>
        <v>2.3174137940491883</v>
      </c>
      <c r="P40" s="52">
        <f t="shared" si="8"/>
        <v>6.3575016034511073E-2</v>
      </c>
    </row>
    <row r="41" spans="1:16" ht="20.100000000000001" customHeight="1" x14ac:dyDescent="0.25">
      <c r="A41" s="38" t="s">
        <v>159</v>
      </c>
      <c r="B41" s="19">
        <v>13268.55</v>
      </c>
      <c r="C41" s="140">
        <v>12706.560000000001</v>
      </c>
      <c r="D41" s="247">
        <f t="shared" si="11"/>
        <v>0.12543489874350033</v>
      </c>
      <c r="E41" s="215">
        <f t="shared" si="12"/>
        <v>0.12273985475103821</v>
      </c>
      <c r="F41" s="52">
        <f t="shared" si="18"/>
        <v>-4.2355042563053086E-2</v>
      </c>
      <c r="H41" s="19">
        <v>3545.33</v>
      </c>
      <c r="I41" s="140">
        <v>3576.1950000000006</v>
      </c>
      <c r="J41" s="247">
        <f t="shared" si="13"/>
        <v>0.12634935320141955</v>
      </c>
      <c r="K41" s="215">
        <f t="shared" si="14"/>
        <v>0.12850164046252899</v>
      </c>
      <c r="L41" s="52">
        <f t="shared" si="15"/>
        <v>8.7058186402960216E-3</v>
      </c>
      <c r="N41" s="27">
        <f t="shared" si="16"/>
        <v>2.6719799827411439</v>
      </c>
      <c r="O41" s="152">
        <f t="shared" si="17"/>
        <v>2.8144478127833183</v>
      </c>
      <c r="P41" s="52">
        <f t="shared" si="8"/>
        <v>5.331919810866953E-2</v>
      </c>
    </row>
    <row r="42" spans="1:16" ht="20.100000000000001" customHeight="1" x14ac:dyDescent="0.25">
      <c r="A42" s="38" t="s">
        <v>170</v>
      </c>
      <c r="B42" s="19">
        <v>8646.8900000000012</v>
      </c>
      <c r="C42" s="140">
        <v>13473.999999999996</v>
      </c>
      <c r="D42" s="247">
        <f t="shared" si="11"/>
        <v>8.174380558510054E-2</v>
      </c>
      <c r="E42" s="215">
        <f t="shared" si="12"/>
        <v>0.13015299206988268</v>
      </c>
      <c r="F42" s="52">
        <f t="shared" si="18"/>
        <v>0.55824811001412</v>
      </c>
      <c r="H42" s="19">
        <v>2180.6229999999996</v>
      </c>
      <c r="I42" s="140">
        <v>3215.4329999999995</v>
      </c>
      <c r="J42" s="247">
        <f t="shared" si="13"/>
        <v>7.771358537178176E-2</v>
      </c>
      <c r="K42" s="215">
        <f t="shared" si="14"/>
        <v>0.11553855852305336</v>
      </c>
      <c r="L42" s="52">
        <f t="shared" si="15"/>
        <v>0.47454787003530646</v>
      </c>
      <c r="N42" s="27">
        <f t="shared" si="16"/>
        <v>2.5218581478427495</v>
      </c>
      <c r="O42" s="152">
        <f t="shared" si="17"/>
        <v>2.3863982484785513</v>
      </c>
      <c r="P42" s="52">
        <f t="shared" si="8"/>
        <v>-5.3714321513314879E-2</v>
      </c>
    </row>
    <row r="43" spans="1:16" ht="20.100000000000001" customHeight="1" x14ac:dyDescent="0.25">
      <c r="A43" s="38" t="s">
        <v>166</v>
      </c>
      <c r="B43" s="19">
        <v>7095.4199999999992</v>
      </c>
      <c r="C43" s="140">
        <v>5139.1499999999996</v>
      </c>
      <c r="D43" s="247">
        <f t="shared" si="11"/>
        <v>6.7076906613202425E-2</v>
      </c>
      <c r="E43" s="215">
        <f t="shared" si="12"/>
        <v>4.9641958527233014E-2</v>
      </c>
      <c r="F43" s="52">
        <f t="shared" si="18"/>
        <v>-0.27570883753181624</v>
      </c>
      <c r="H43" s="19">
        <v>2099.2070000000003</v>
      </c>
      <c r="I43" s="140">
        <v>1745.0860000000002</v>
      </c>
      <c r="J43" s="247">
        <f t="shared" si="13"/>
        <v>7.4812061694085552E-2</v>
      </c>
      <c r="K43" s="215">
        <f t="shared" si="14"/>
        <v>6.2705309343643975E-2</v>
      </c>
      <c r="L43" s="52">
        <f t="shared" si="15"/>
        <v>-0.16869274921434621</v>
      </c>
      <c r="N43" s="27">
        <f t="shared" si="16"/>
        <v>2.9585380428501775</v>
      </c>
      <c r="O43" s="152">
        <f t="shared" si="17"/>
        <v>3.3956704902561712</v>
      </c>
      <c r="P43" s="52">
        <f t="shared" si="8"/>
        <v>0.1477528566727071</v>
      </c>
    </row>
    <row r="44" spans="1:16" ht="20.100000000000001" customHeight="1" x14ac:dyDescent="0.25">
      <c r="A44" s="38" t="s">
        <v>172</v>
      </c>
      <c r="B44" s="19">
        <v>4131.8900000000003</v>
      </c>
      <c r="C44" s="140">
        <v>5061.6899999999987</v>
      </c>
      <c r="D44" s="247">
        <f t="shared" si="11"/>
        <v>3.9061028052747408E-2</v>
      </c>
      <c r="E44" s="215">
        <f t="shared" si="12"/>
        <v>4.889372854610393E-2</v>
      </c>
      <c r="F44" s="52">
        <f t="shared" si="18"/>
        <v>0.22503019199446217</v>
      </c>
      <c r="H44" s="19">
        <v>1529.8529999999998</v>
      </c>
      <c r="I44" s="140">
        <v>1667.5730000000003</v>
      </c>
      <c r="J44" s="247">
        <f t="shared" si="13"/>
        <v>5.4521282093134137E-2</v>
      </c>
      <c r="K44" s="215">
        <f t="shared" si="14"/>
        <v>5.9920073175825379E-2</v>
      </c>
      <c r="L44" s="52">
        <f t="shared" si="15"/>
        <v>9.0021721041172259E-2</v>
      </c>
      <c r="N44" s="27">
        <f t="shared" si="16"/>
        <v>3.7025501646946064</v>
      </c>
      <c r="O44" s="152">
        <f t="shared" si="17"/>
        <v>3.2944984777811377</v>
      </c>
      <c r="P44" s="52">
        <f t="shared" si="8"/>
        <v>-0.11020828044530373</v>
      </c>
    </row>
    <row r="45" spans="1:16" ht="20.100000000000001" customHeight="1" x14ac:dyDescent="0.25">
      <c r="A45" s="38" t="s">
        <v>168</v>
      </c>
      <c r="B45" s="19">
        <v>3409.56</v>
      </c>
      <c r="C45" s="140">
        <v>4592.0900000000011</v>
      </c>
      <c r="D45" s="247">
        <f t="shared" si="11"/>
        <v>3.2232445396059781E-2</v>
      </c>
      <c r="E45" s="215">
        <f t="shared" si="12"/>
        <v>4.4357596359966438E-2</v>
      </c>
      <c r="F45" s="52">
        <f t="shared" si="18"/>
        <v>0.34682774316920689</v>
      </c>
      <c r="H45" s="19">
        <v>1139.598</v>
      </c>
      <c r="I45" s="140">
        <v>1501.0329999999999</v>
      </c>
      <c r="J45" s="247">
        <f t="shared" si="13"/>
        <v>4.0613277243481224E-2</v>
      </c>
      <c r="K45" s="215">
        <f t="shared" si="14"/>
        <v>5.3935873991320729E-2</v>
      </c>
      <c r="L45" s="52">
        <f t="shared" si="15"/>
        <v>0.31716008627603764</v>
      </c>
      <c r="N45" s="27">
        <f t="shared" si="16"/>
        <v>3.3423608911413787</v>
      </c>
      <c r="O45" s="152">
        <f t="shared" si="17"/>
        <v>3.2687360221598434</v>
      </c>
      <c r="P45" s="52">
        <f t="shared" si="8"/>
        <v>-2.202780351357966E-2</v>
      </c>
    </row>
    <row r="46" spans="1:16" ht="20.100000000000001" customHeight="1" x14ac:dyDescent="0.25">
      <c r="A46" s="38" t="s">
        <v>177</v>
      </c>
      <c r="B46" s="19">
        <v>3163.0099999999998</v>
      </c>
      <c r="C46" s="140">
        <v>3502.52</v>
      </c>
      <c r="D46" s="247">
        <f t="shared" si="11"/>
        <v>2.9901672682748227E-2</v>
      </c>
      <c r="E46" s="215">
        <f t="shared" si="12"/>
        <v>3.3832823050660946E-2</v>
      </c>
      <c r="F46" s="52">
        <f t="shared" si="18"/>
        <v>0.10733763092750268</v>
      </c>
      <c r="H46" s="19">
        <v>1408.2160000000001</v>
      </c>
      <c r="I46" s="140">
        <v>1423.5129999999999</v>
      </c>
      <c r="J46" s="247">
        <f t="shared" si="13"/>
        <v>5.0186352403835531E-2</v>
      </c>
      <c r="K46" s="215">
        <f t="shared" si="14"/>
        <v>5.1150386295975465E-2</v>
      </c>
      <c r="L46" s="52">
        <f t="shared" si="15"/>
        <v>1.0862680157021222E-2</v>
      </c>
      <c r="N46" s="27">
        <f t="shared" si="16"/>
        <v>4.4521389436011907</v>
      </c>
      <c r="O46" s="152">
        <f t="shared" si="17"/>
        <v>4.0642537373091372</v>
      </c>
      <c r="P46" s="52">
        <f t="shared" si="8"/>
        <v>-8.7123338064176797E-2</v>
      </c>
    </row>
    <row r="47" spans="1:16" ht="20.100000000000001" customHeight="1" x14ac:dyDescent="0.25">
      <c r="A47" s="38" t="s">
        <v>182</v>
      </c>
      <c r="B47" s="19">
        <v>4484.0200000000004</v>
      </c>
      <c r="C47" s="140">
        <v>3213.8200000000006</v>
      </c>
      <c r="D47" s="247">
        <f t="shared" si="11"/>
        <v>4.2389906558277311E-2</v>
      </c>
      <c r="E47" s="215">
        <f t="shared" si="12"/>
        <v>3.1044106351048723E-2</v>
      </c>
      <c r="F47" s="52">
        <f t="shared" si="18"/>
        <v>-0.28327259914094932</v>
      </c>
      <c r="H47" s="19">
        <v>1377.6849999999999</v>
      </c>
      <c r="I47" s="140">
        <v>982.35099999999977</v>
      </c>
      <c r="J47" s="247">
        <f t="shared" si="13"/>
        <v>4.9098281024699438E-2</v>
      </c>
      <c r="K47" s="215">
        <f t="shared" si="14"/>
        <v>3.5298331050182041E-2</v>
      </c>
      <c r="L47" s="52">
        <f t="shared" si="15"/>
        <v>-0.28695529094096267</v>
      </c>
      <c r="N47" s="27">
        <f t="shared" si="16"/>
        <v>3.0724327723783569</v>
      </c>
      <c r="O47" s="152">
        <f t="shared" si="17"/>
        <v>3.0566459851516252</v>
      </c>
      <c r="P47" s="52">
        <f t="shared" si="8"/>
        <v>-5.1382042818502987E-3</v>
      </c>
    </row>
    <row r="48" spans="1:16" ht="20.100000000000001" customHeight="1" x14ac:dyDescent="0.25">
      <c r="A48" s="38" t="s">
        <v>175</v>
      </c>
      <c r="B48" s="19">
        <v>3513.56</v>
      </c>
      <c r="C48" s="140">
        <v>2862.33</v>
      </c>
      <c r="D48" s="247">
        <f t="shared" si="11"/>
        <v>3.3215614579529262E-2</v>
      </c>
      <c r="E48" s="215">
        <f t="shared" si="12"/>
        <v>2.7648865503294297E-2</v>
      </c>
      <c r="F48" s="52">
        <f t="shared" si="18"/>
        <v>-0.18534762463142795</v>
      </c>
      <c r="H48" s="19">
        <v>1050.9350000000002</v>
      </c>
      <c r="I48" s="140">
        <v>886.73200000000008</v>
      </c>
      <c r="J48" s="247">
        <f t="shared" si="13"/>
        <v>3.7453483175539051E-2</v>
      </c>
      <c r="K48" s="215">
        <f t="shared" si="14"/>
        <v>3.1862500968380988E-2</v>
      </c>
      <c r="L48" s="52">
        <f t="shared" si="15"/>
        <v>-0.15624467735873299</v>
      </c>
      <c r="N48" s="27">
        <f t="shared" si="16"/>
        <v>2.991083117977209</v>
      </c>
      <c r="O48" s="152">
        <f t="shared" si="17"/>
        <v>3.0979376941163324</v>
      </c>
      <c r="P48" s="52">
        <f t="shared" si="8"/>
        <v>3.5724375393281028E-2</v>
      </c>
    </row>
    <row r="49" spans="1:16" ht="20.100000000000001" customHeight="1" x14ac:dyDescent="0.25">
      <c r="A49" s="38" t="s">
        <v>173</v>
      </c>
      <c r="B49" s="19">
        <v>1525.4099999999999</v>
      </c>
      <c r="C49" s="140">
        <v>2272.96</v>
      </c>
      <c r="D49" s="247">
        <f t="shared" si="11"/>
        <v>1.4420539463040258E-2</v>
      </c>
      <c r="E49" s="215">
        <f t="shared" si="12"/>
        <v>2.1955807099240061E-2</v>
      </c>
      <c r="F49" s="52">
        <f t="shared" si="18"/>
        <v>0.49006496614025097</v>
      </c>
      <c r="H49" s="19">
        <v>523.53099999999995</v>
      </c>
      <c r="I49" s="140">
        <v>722.36999999999989</v>
      </c>
      <c r="J49" s="247">
        <f t="shared" si="13"/>
        <v>1.8657728118649707E-2</v>
      </c>
      <c r="K49" s="215">
        <f t="shared" si="14"/>
        <v>2.5956562777174352E-2</v>
      </c>
      <c r="L49" s="52">
        <f t="shared" si="15"/>
        <v>0.37980367924726516</v>
      </c>
      <c r="N49" s="27">
        <f t="shared" si="16"/>
        <v>3.4320674441625529</v>
      </c>
      <c r="O49" s="152">
        <f t="shared" si="17"/>
        <v>3.17810256229762</v>
      </c>
      <c r="P49" s="52">
        <f t="shared" si="8"/>
        <v>-7.3997637283291215E-2</v>
      </c>
    </row>
    <row r="50" spans="1:16" ht="20.100000000000001" customHeight="1" x14ac:dyDescent="0.25">
      <c r="A50" s="38" t="s">
        <v>184</v>
      </c>
      <c r="B50" s="19">
        <v>5020.51</v>
      </c>
      <c r="C50" s="140">
        <v>2968.1099999999992</v>
      </c>
      <c r="D50" s="247">
        <f t="shared" si="11"/>
        <v>4.7461641512503691E-2</v>
      </c>
      <c r="E50" s="215">
        <f t="shared" si="12"/>
        <v>2.8670654393093322E-2</v>
      </c>
      <c r="F50" s="52">
        <f t="shared" si="18"/>
        <v>-0.40880308972594437</v>
      </c>
      <c r="H50" s="19">
        <v>1120.4490000000001</v>
      </c>
      <c r="I50" s="140">
        <v>682.08400000000006</v>
      </c>
      <c r="J50" s="247">
        <f t="shared" si="13"/>
        <v>3.9930840414059435E-2</v>
      </c>
      <c r="K50" s="215">
        <f t="shared" si="14"/>
        <v>2.4508985928687783E-2</v>
      </c>
      <c r="L50" s="52">
        <f t="shared" si="15"/>
        <v>-0.39124047591635136</v>
      </c>
      <c r="N50" s="27">
        <f t="shared" si="16"/>
        <v>2.231743388619881</v>
      </c>
      <c r="O50" s="152">
        <f t="shared" si="17"/>
        <v>2.2980415146338924</v>
      </c>
      <c r="P50" s="52">
        <f t="shared" si="8"/>
        <v>2.9706876853351157E-2</v>
      </c>
    </row>
    <row r="51" spans="1:16" ht="20.100000000000001" customHeight="1" x14ac:dyDescent="0.25">
      <c r="A51" s="38" t="s">
        <v>187</v>
      </c>
      <c r="B51" s="19">
        <v>210.19999999999996</v>
      </c>
      <c r="C51" s="140">
        <v>1637.7</v>
      </c>
      <c r="D51" s="247">
        <f t="shared" si="11"/>
        <v>1.9871361765892858E-3</v>
      </c>
      <c r="E51" s="215">
        <f t="shared" si="12"/>
        <v>1.5819471212175071E-2</v>
      </c>
      <c r="F51" s="52">
        <f t="shared" si="18"/>
        <v>6.7911512844909625</v>
      </c>
      <c r="H51" s="19">
        <v>46.933999999999997</v>
      </c>
      <c r="I51" s="140">
        <v>289.59100000000001</v>
      </c>
      <c r="J51" s="247">
        <f t="shared" si="13"/>
        <v>1.6726455769012826E-3</v>
      </c>
      <c r="K51" s="215">
        <f t="shared" si="14"/>
        <v>1.0405729710819524E-2</v>
      </c>
      <c r="L51" s="52">
        <f t="shared" si="15"/>
        <v>5.1701751395576769</v>
      </c>
      <c r="N51" s="27">
        <f t="shared" si="16"/>
        <v>2.2328258801141772</v>
      </c>
      <c r="O51" s="152">
        <f t="shared" si="17"/>
        <v>1.7682786835195703</v>
      </c>
      <c r="P51" s="52">
        <f t="shared" si="8"/>
        <v>-0.20805348089697523</v>
      </c>
    </row>
    <row r="52" spans="1:16" ht="20.100000000000001" customHeight="1" x14ac:dyDescent="0.25">
      <c r="A52" s="38" t="s">
        <v>188</v>
      </c>
      <c r="B52" s="19">
        <v>937.29000000000019</v>
      </c>
      <c r="C52" s="140">
        <v>798.08</v>
      </c>
      <c r="D52" s="247">
        <f t="shared" si="11"/>
        <v>8.8607177305203254E-3</v>
      </c>
      <c r="E52" s="215">
        <f t="shared" si="12"/>
        <v>7.7091064205975944E-3</v>
      </c>
      <c r="F52" s="52">
        <f t="shared" si="18"/>
        <v>-0.14852393602833713</v>
      </c>
      <c r="H52" s="19">
        <v>270.80800000000005</v>
      </c>
      <c r="I52" s="140">
        <v>225.78199999999998</v>
      </c>
      <c r="J52" s="247">
        <f t="shared" si="13"/>
        <v>9.6511229255866245E-3</v>
      </c>
      <c r="K52" s="215">
        <f t="shared" si="14"/>
        <v>8.1129125752121209E-3</v>
      </c>
      <c r="L52" s="52">
        <f t="shared" si="15"/>
        <v>-0.16626539836341636</v>
      </c>
      <c r="N52" s="27">
        <f t="shared" si="16"/>
        <v>2.8892658622198035</v>
      </c>
      <c r="O52" s="152">
        <f t="shared" si="17"/>
        <v>2.8290647554129911</v>
      </c>
      <c r="P52" s="52">
        <f t="shared" si="8"/>
        <v>-2.0836125741838223E-2</v>
      </c>
    </row>
    <row r="53" spans="1:16" ht="20.100000000000001" customHeight="1" x14ac:dyDescent="0.25">
      <c r="A53" s="38" t="s">
        <v>190</v>
      </c>
      <c r="B53" s="19">
        <v>1098.3900000000001</v>
      </c>
      <c r="C53" s="140">
        <v>701.32999999999993</v>
      </c>
      <c r="D53" s="247">
        <f t="shared" si="11"/>
        <v>1.038368460991392E-2</v>
      </c>
      <c r="E53" s="215">
        <f t="shared" si="12"/>
        <v>6.774543411635062E-3</v>
      </c>
      <c r="F53" s="52">
        <f t="shared" si="18"/>
        <v>-0.36149273026884815</v>
      </c>
      <c r="H53" s="19">
        <v>293.89199999999994</v>
      </c>
      <c r="I53" s="140">
        <v>191.50599999999997</v>
      </c>
      <c r="J53" s="247">
        <f t="shared" si="13"/>
        <v>1.0473796264683847E-2</v>
      </c>
      <c r="K53" s="215">
        <f t="shared" si="14"/>
        <v>6.8812900746231869E-3</v>
      </c>
      <c r="L53" s="52">
        <f t="shared" si="15"/>
        <v>-0.3483796768881085</v>
      </c>
      <c r="N53" s="27">
        <f t="shared" si="16"/>
        <v>2.6756616502335229</v>
      </c>
      <c r="O53" s="152">
        <f t="shared" si="17"/>
        <v>2.7306118375087336</v>
      </c>
      <c r="P53" s="52">
        <f t="shared" si="8"/>
        <v>2.0537046330359018E-2</v>
      </c>
    </row>
    <row r="54" spans="1:16" ht="20.100000000000001" customHeight="1" x14ac:dyDescent="0.25">
      <c r="A54" s="38" t="s">
        <v>186</v>
      </c>
      <c r="B54" s="19">
        <v>318.64999999999998</v>
      </c>
      <c r="C54" s="140">
        <v>372.85</v>
      </c>
      <c r="D54" s="247">
        <f t="shared" si="11"/>
        <v>3.0123736568514557E-3</v>
      </c>
      <c r="E54" s="215">
        <f t="shared" si="12"/>
        <v>3.6015691771749867E-3</v>
      </c>
      <c r="F54" s="52">
        <f>(C54-B54)/B54</f>
        <v>0.17009257806370642</v>
      </c>
      <c r="H54" s="19">
        <v>114.01</v>
      </c>
      <c r="I54" s="140">
        <v>146.80099999999999</v>
      </c>
      <c r="J54" s="247">
        <f t="shared" si="13"/>
        <v>4.0631167644461421E-3</v>
      </c>
      <c r="K54" s="215">
        <f t="shared" si="14"/>
        <v>5.2749274918005625E-3</v>
      </c>
      <c r="L54" s="52">
        <f t="shared" si="15"/>
        <v>0.28761512148057172</v>
      </c>
      <c r="N54" s="27">
        <f t="shared" si="16"/>
        <v>3.5779067942884044</v>
      </c>
      <c r="O54" s="152">
        <f t="shared" si="17"/>
        <v>3.937266997452058</v>
      </c>
      <c r="P54" s="52">
        <f t="shared" si="8"/>
        <v>0.10043867093947742</v>
      </c>
    </row>
    <row r="55" spans="1:16" ht="20.100000000000001" customHeight="1" x14ac:dyDescent="0.25">
      <c r="A55" s="38" t="s">
        <v>189</v>
      </c>
      <c r="B55" s="19">
        <v>191.56000000000006</v>
      </c>
      <c r="C55" s="140">
        <v>258.38</v>
      </c>
      <c r="D55" s="247">
        <f t="shared" si="11"/>
        <v>1.8109220075520635E-3</v>
      </c>
      <c r="E55" s="215">
        <f t="shared" si="12"/>
        <v>2.4958386589740457E-3</v>
      </c>
      <c r="F55" s="52">
        <f>(C55-B55)/B55</f>
        <v>0.34882021298809729</v>
      </c>
      <c r="H55" s="19">
        <v>68.356000000000009</v>
      </c>
      <c r="I55" s="140">
        <v>93.116</v>
      </c>
      <c r="J55" s="247">
        <f t="shared" si="13"/>
        <v>2.4360881462194592E-3</v>
      </c>
      <c r="K55" s="215">
        <f t="shared" si="14"/>
        <v>3.3458910247648262E-3</v>
      </c>
      <c r="L55" s="52">
        <f t="shared" si="15"/>
        <v>0.36222131195505863</v>
      </c>
      <c r="N55" s="27">
        <f t="shared" ref="N55:N56" si="19">(H55/B55)*10</f>
        <v>3.5683858843182286</v>
      </c>
      <c r="O55" s="152">
        <f t="shared" ref="O55:O56" si="20">(I55/C55)*10</f>
        <v>3.6038393064478673</v>
      </c>
      <c r="P55" s="52">
        <f t="shared" ref="P55:P56" si="21">(O55-N55)/N55</f>
        <v>9.9354227034255983E-3</v>
      </c>
    </row>
    <row r="56" spans="1:16" ht="20.100000000000001" customHeight="1" x14ac:dyDescent="0.25">
      <c r="A56" s="38" t="s">
        <v>191</v>
      </c>
      <c r="B56" s="19">
        <v>280.08000000000004</v>
      </c>
      <c r="C56" s="140">
        <v>298.89999999999998</v>
      </c>
      <c r="D56" s="247">
        <f t="shared" si="11"/>
        <v>2.6477502394820517E-3</v>
      </c>
      <c r="E56" s="215">
        <f t="shared" si="12"/>
        <v>2.8872442726501362E-3</v>
      </c>
      <c r="F56" s="52">
        <f t="shared" si="18"/>
        <v>6.7195087117966054E-2</v>
      </c>
      <c r="H56" s="19">
        <v>75.465000000000003</v>
      </c>
      <c r="I56" s="140">
        <v>91.586999999999989</v>
      </c>
      <c r="J56" s="247">
        <f t="shared" si="13"/>
        <v>2.6894404581083073E-3</v>
      </c>
      <c r="K56" s="215">
        <f t="shared" si="14"/>
        <v>3.2909502264394526E-3</v>
      </c>
      <c r="L56" s="52">
        <f t="shared" si="15"/>
        <v>0.21363546014708784</v>
      </c>
      <c r="N56" s="27">
        <f t="shared" si="19"/>
        <v>2.6944087403598971</v>
      </c>
      <c r="O56" s="152">
        <f t="shared" si="20"/>
        <v>3.0641351622616257</v>
      </c>
      <c r="P56" s="52">
        <f t="shared" si="21"/>
        <v>0.13721987178988426</v>
      </c>
    </row>
    <row r="57" spans="1:16" ht="20.100000000000001" customHeight="1" x14ac:dyDescent="0.25">
      <c r="A57" s="38" t="s">
        <v>185</v>
      </c>
      <c r="B57" s="19">
        <v>71.499999999999972</v>
      </c>
      <c r="C57" s="140">
        <v>200.93</v>
      </c>
      <c r="D57" s="247">
        <f t="shared" si="11"/>
        <v>6.7592881363527061E-4</v>
      </c>
      <c r="E57" s="215">
        <f t="shared" si="12"/>
        <v>1.940896593186992E-3</v>
      </c>
      <c r="F57" s="52">
        <f t="shared" ref="F57:F58" si="22">(C57-B57)/B57</f>
        <v>1.8102097902097913</v>
      </c>
      <c r="H57" s="19">
        <v>27.896999999999998</v>
      </c>
      <c r="I57" s="140">
        <v>77.911000000000001</v>
      </c>
      <c r="J57" s="247">
        <f t="shared" si="13"/>
        <v>9.942002313635121E-4</v>
      </c>
      <c r="K57" s="215">
        <f t="shared" si="14"/>
        <v>2.7995373043349409E-3</v>
      </c>
      <c r="L57" s="52">
        <f t="shared" si="15"/>
        <v>1.792809262644729</v>
      </c>
      <c r="N57" s="27">
        <f t="shared" si="16"/>
        <v>3.9016783216783231</v>
      </c>
      <c r="O57" s="152">
        <f t="shared" si="17"/>
        <v>3.8775195341661273</v>
      </c>
      <c r="P57" s="52">
        <f t="shared" ref="P57:P58" si="23">(O57-N57)/N57</f>
        <v>-6.1918962867763523E-3</v>
      </c>
    </row>
    <row r="58" spans="1:16" ht="20.100000000000001" customHeight="1" x14ac:dyDescent="0.25">
      <c r="A58" s="38" t="s">
        <v>179</v>
      </c>
      <c r="B58" s="19">
        <v>253.30999999999997</v>
      </c>
      <c r="C58" s="140">
        <v>189.21000000000004</v>
      </c>
      <c r="D58" s="247">
        <f t="shared" si="11"/>
        <v>2.3946787102370692E-3</v>
      </c>
      <c r="E58" s="215">
        <f t="shared" si="12"/>
        <v>1.8276864798532366E-3</v>
      </c>
      <c r="F58" s="52">
        <f t="shared" si="22"/>
        <v>-0.25304962299159112</v>
      </c>
      <c r="H58" s="19">
        <v>92.161999999999992</v>
      </c>
      <c r="I58" s="140">
        <v>62.364999999999995</v>
      </c>
      <c r="J58" s="247">
        <f t="shared" si="13"/>
        <v>3.2844923010690759E-3</v>
      </c>
      <c r="K58" s="215">
        <f t="shared" si="14"/>
        <v>2.2409306001058716E-3</v>
      </c>
      <c r="L58" s="52">
        <f t="shared" si="15"/>
        <v>-0.32331112606063234</v>
      </c>
      <c r="N58" s="27">
        <f t="shared" si="16"/>
        <v>3.6383087915992265</v>
      </c>
      <c r="O58" s="152">
        <f t="shared" si="17"/>
        <v>3.2960731462396269</v>
      </c>
      <c r="P58" s="52">
        <f t="shared" si="23"/>
        <v>-9.4064485716499391E-2</v>
      </c>
    </row>
    <row r="59" spans="1:16" ht="20.100000000000001" customHeight="1" x14ac:dyDescent="0.25">
      <c r="A59" s="38" t="s">
        <v>211</v>
      </c>
      <c r="B59" s="19">
        <v>2.72</v>
      </c>
      <c r="C59" s="140">
        <v>218.11</v>
      </c>
      <c r="D59" s="247">
        <f t="shared" si="11"/>
        <v>2.5713655567663454E-5</v>
      </c>
      <c r="E59" s="215">
        <f t="shared" si="12"/>
        <v>2.1068479367939825E-3</v>
      </c>
      <c r="F59" s="52">
        <f t="shared" ref="F59:F60" si="24">(C59-B59)/B59</f>
        <v>79.1875</v>
      </c>
      <c r="H59" s="19">
        <v>1.6140000000000003</v>
      </c>
      <c r="I59" s="140">
        <v>54.672000000000004</v>
      </c>
      <c r="J59" s="247">
        <f t="shared" si="13"/>
        <v>5.7520133828752521E-5</v>
      </c>
      <c r="K59" s="215">
        <f t="shared" si="14"/>
        <v>1.9645018482961317E-3</v>
      </c>
      <c r="L59" s="52">
        <f t="shared" si="15"/>
        <v>32.87360594795539</v>
      </c>
      <c r="N59" s="27">
        <f t="shared" si="16"/>
        <v>5.9338235294117663</v>
      </c>
      <c r="O59" s="152">
        <f t="shared" si="17"/>
        <v>2.5066250974279036</v>
      </c>
      <c r="P59" s="52">
        <f t="shared" ref="P59" si="25">(O59-N59)/N59</f>
        <v>-0.57756999597249714</v>
      </c>
    </row>
    <row r="60" spans="1:16" ht="20.100000000000001" customHeight="1" x14ac:dyDescent="0.25">
      <c r="A60" s="38" t="s">
        <v>192</v>
      </c>
      <c r="B60" s="19">
        <v>133.56</v>
      </c>
      <c r="C60" s="140">
        <v>120.25</v>
      </c>
      <c r="D60" s="247">
        <f t="shared" si="11"/>
        <v>1.2626161167710039E-3</v>
      </c>
      <c r="E60" s="215">
        <f t="shared" si="12"/>
        <v>1.1615628095890897E-3</v>
      </c>
      <c r="F60" s="52">
        <f t="shared" si="24"/>
        <v>-9.9655585504642125E-2</v>
      </c>
      <c r="H60" s="19">
        <v>52.546999999999997</v>
      </c>
      <c r="I60" s="140">
        <v>43.09</v>
      </c>
      <c r="J60" s="247">
        <f t="shared" si="13"/>
        <v>1.8726830683391932E-3</v>
      </c>
      <c r="K60" s="215">
        <f t="shared" si="14"/>
        <v>1.5483315891695988E-3</v>
      </c>
      <c r="L60" s="52">
        <f t="shared" si="15"/>
        <v>-0.17997221535006744</v>
      </c>
      <c r="N60" s="27">
        <f t="shared" ref="N60" si="26">(H60/B60)*10</f>
        <v>3.9343366277328542</v>
      </c>
      <c r="O60" s="152">
        <f t="shared" ref="O60" si="27">(I60/C60)*10</f>
        <v>3.5833679833679839</v>
      </c>
      <c r="P60" s="52">
        <f t="shared" ref="P60" si="28">(O60-N60)/N60</f>
        <v>-8.9206562013763063E-2</v>
      </c>
    </row>
    <row r="61" spans="1:16" ht="20.100000000000001" customHeight="1" thickBot="1" x14ac:dyDescent="0.3">
      <c r="A61" s="8" t="s">
        <v>17</v>
      </c>
      <c r="B61" s="19">
        <f>B62-SUM(B39:B60)</f>
        <v>130.0400000000227</v>
      </c>
      <c r="C61" s="140">
        <f>C62-SUM(C39:C60)</f>
        <v>108.43999999998778</v>
      </c>
      <c r="D61" s="247">
        <f t="shared" si="11"/>
        <v>1.2293396213307129E-3</v>
      </c>
      <c r="E61" s="215">
        <f t="shared" si="12"/>
        <v>1.0474833353166461E-3</v>
      </c>
      <c r="F61" s="52">
        <f t="shared" si="18"/>
        <v>-0.16610273761943367</v>
      </c>
      <c r="H61" s="19">
        <f>H62-SUM(H39:H60)</f>
        <v>54.537999999996828</v>
      </c>
      <c r="I61" s="140">
        <f>I62-SUM(I39:I60)</f>
        <v>45.29599999999482</v>
      </c>
      <c r="J61" s="247">
        <f t="shared" si="13"/>
        <v>1.9436388220274608E-3</v>
      </c>
      <c r="K61" s="215">
        <f t="shared" si="14"/>
        <v>1.6275986925741036E-3</v>
      </c>
      <c r="L61" s="52">
        <f t="shared" si="15"/>
        <v>-0.16945982617629077</v>
      </c>
      <c r="N61" s="27">
        <f t="shared" si="16"/>
        <v>4.1939403260525463</v>
      </c>
      <c r="O61" s="152">
        <f t="shared" si="17"/>
        <v>4.1770564367392033</v>
      </c>
      <c r="P61" s="52">
        <f t="shared" si="8"/>
        <v>-4.0257819617654251E-3</v>
      </c>
    </row>
    <row r="62" spans="1:16" ht="26.25" customHeight="1" thickBot="1" x14ac:dyDescent="0.3">
      <c r="A62" s="12" t="s">
        <v>18</v>
      </c>
      <c r="B62" s="17">
        <v>105780.37</v>
      </c>
      <c r="C62" s="145">
        <v>103524.32</v>
      </c>
      <c r="D62" s="253">
        <f>SUM(D39:D61)</f>
        <v>1.0000000000000002</v>
      </c>
      <c r="E62" s="254">
        <f>SUM(E39:E61)</f>
        <v>0.99999999999999989</v>
      </c>
      <c r="F62" s="57">
        <f t="shared" si="18"/>
        <v>-2.1327681118906924E-2</v>
      </c>
      <c r="G62" s="1"/>
      <c r="H62" s="17">
        <v>28059.74</v>
      </c>
      <c r="I62" s="145">
        <v>27829.955999999995</v>
      </c>
      <c r="J62" s="253">
        <f>SUM(J39:J61)</f>
        <v>1</v>
      </c>
      <c r="K62" s="254">
        <f>SUM(K39:K61)</f>
        <v>1</v>
      </c>
      <c r="L62" s="57">
        <f t="shared" si="15"/>
        <v>-8.189099400065963E-3</v>
      </c>
      <c r="M62" s="1"/>
      <c r="N62" s="29">
        <f t="shared" si="16"/>
        <v>2.6526415061698123</v>
      </c>
      <c r="O62" s="146">
        <f t="shared" si="17"/>
        <v>2.6882529631684604</v>
      </c>
      <c r="P62" s="57">
        <f t="shared" si="8"/>
        <v>1.3424903785837234E-2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jan-abr</v>
      </c>
      <c r="C66" s="364"/>
      <c r="D66" s="370" t="str">
        <f>B5</f>
        <v>jan-abr</v>
      </c>
      <c r="E66" s="364"/>
      <c r="F66" s="131" t="str">
        <f>F37</f>
        <v>2025/2024</v>
      </c>
      <c r="H66" s="359" t="str">
        <f>B5</f>
        <v>jan-abr</v>
      </c>
      <c r="I66" s="364"/>
      <c r="J66" s="370" t="str">
        <f>B5</f>
        <v>jan-abr</v>
      </c>
      <c r="K66" s="360"/>
      <c r="L66" s="131" t="str">
        <f>L37</f>
        <v>2025/2024</v>
      </c>
      <c r="N66" s="359" t="str">
        <f>B5</f>
        <v>jan-abr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160</v>
      </c>
      <c r="B68" s="39">
        <v>34847.979999999996</v>
      </c>
      <c r="C68" s="147">
        <v>34460.890000000007</v>
      </c>
      <c r="D68" s="247">
        <f>B68/$B$96</f>
        <v>0.20987584205894275</v>
      </c>
      <c r="E68" s="246">
        <f>C68/$C$96</f>
        <v>0.21541261859030381</v>
      </c>
      <c r="F68" s="61">
        <f t="shared" ref="F68:F75" si="29">(C68-B68)/B68</f>
        <v>-1.1107960920546594E-2</v>
      </c>
      <c r="H68" s="19">
        <v>11826.532999999998</v>
      </c>
      <c r="I68" s="147">
        <v>11544.682999999999</v>
      </c>
      <c r="J68" s="245">
        <f>H68/$H$96</f>
        <v>0.20216725979894787</v>
      </c>
      <c r="K68" s="246">
        <f>I68/$I$96</f>
        <v>0.19523419318501498</v>
      </c>
      <c r="L68" s="61">
        <f t="shared" ref="L68:L96" si="30">(I68-H68)/H68</f>
        <v>-2.3832005542114381E-2</v>
      </c>
      <c r="N68" s="41">
        <f t="shared" ref="N68:N96" si="31">(H68/B68)*10</f>
        <v>3.3937499390208554</v>
      </c>
      <c r="O68" s="149">
        <f t="shared" ref="O68:O96" si="32">(I68/C68)*10</f>
        <v>3.3500826589214605</v>
      </c>
      <c r="P68" s="61">
        <f t="shared" si="8"/>
        <v>-1.2866970426228143E-2</v>
      </c>
    </row>
    <row r="69" spans="1:16" ht="20.100000000000001" customHeight="1" x14ac:dyDescent="0.25">
      <c r="A69" s="38" t="s">
        <v>161</v>
      </c>
      <c r="B69" s="19">
        <v>23390.910000000003</v>
      </c>
      <c r="C69" s="140">
        <v>24161.19</v>
      </c>
      <c r="D69" s="247">
        <f t="shared" ref="D69:D95" si="33">B69/$B$96</f>
        <v>0.14087436152037924</v>
      </c>
      <c r="E69" s="215">
        <f t="shared" ref="E69:E95" si="34">C69/$C$96</f>
        <v>0.15102991263887441</v>
      </c>
      <c r="F69" s="52">
        <f t="shared" si="29"/>
        <v>3.2930741044277248E-2</v>
      </c>
      <c r="H69" s="19">
        <v>9906.9919999999984</v>
      </c>
      <c r="I69" s="140">
        <v>11161.837000000003</v>
      </c>
      <c r="J69" s="214">
        <f t="shared" ref="J69:J96" si="35">H69/$H$96</f>
        <v>0.16935389479656449</v>
      </c>
      <c r="K69" s="215">
        <f t="shared" ref="K69:K96" si="36">I69/$I$96</f>
        <v>0.18875981619916707</v>
      </c>
      <c r="L69" s="52">
        <f t="shared" si="30"/>
        <v>0.12666256316750887</v>
      </c>
      <c r="N69" s="40">
        <f t="shared" si="31"/>
        <v>4.2354025559501522</v>
      </c>
      <c r="O69" s="143">
        <f t="shared" si="32"/>
        <v>4.6197381006481901</v>
      </c>
      <c r="P69" s="52">
        <f t="shared" si="8"/>
        <v>9.0743569146243208E-2</v>
      </c>
    </row>
    <row r="70" spans="1:16" ht="20.100000000000001" customHeight="1" x14ac:dyDescent="0.25">
      <c r="A70" s="38" t="s">
        <v>165</v>
      </c>
      <c r="B70" s="19">
        <v>18805.109999999997</v>
      </c>
      <c r="C70" s="140">
        <v>17753.77</v>
      </c>
      <c r="D70" s="247">
        <f t="shared" si="33"/>
        <v>0.11325587010383513</v>
      </c>
      <c r="E70" s="215">
        <f t="shared" si="34"/>
        <v>0.11097757735072941</v>
      </c>
      <c r="F70" s="52">
        <f t="shared" si="29"/>
        <v>-5.5907144387881628E-2</v>
      </c>
      <c r="H70" s="19">
        <v>7985.61</v>
      </c>
      <c r="I70" s="140">
        <v>7499.4580000000005</v>
      </c>
      <c r="J70" s="214">
        <f t="shared" si="35"/>
        <v>0.1365090590389488</v>
      </c>
      <c r="K70" s="215">
        <f t="shared" si="36"/>
        <v>0.12682467175191439</v>
      </c>
      <c r="L70" s="52">
        <f t="shared" si="30"/>
        <v>-6.0878505211248629E-2</v>
      </c>
      <c r="N70" s="40">
        <f t="shared" si="31"/>
        <v>4.246510655880237</v>
      </c>
      <c r="O70" s="143">
        <f t="shared" si="32"/>
        <v>4.224149574991678</v>
      </c>
      <c r="P70" s="52">
        <f t="shared" si="8"/>
        <v>-5.2657540980369745E-3</v>
      </c>
    </row>
    <row r="71" spans="1:16" ht="20.100000000000001" customHeight="1" x14ac:dyDescent="0.25">
      <c r="A71" s="38" t="s">
        <v>162</v>
      </c>
      <c r="B71" s="19">
        <v>15777.009999999998</v>
      </c>
      <c r="C71" s="140">
        <v>17014.71</v>
      </c>
      <c r="D71" s="247">
        <f t="shared" si="33"/>
        <v>9.5018800484916496E-2</v>
      </c>
      <c r="E71" s="215">
        <f t="shared" si="34"/>
        <v>0.10635776486488385</v>
      </c>
      <c r="F71" s="52">
        <f t="shared" si="29"/>
        <v>7.8449592159731213E-2</v>
      </c>
      <c r="H71" s="19">
        <v>5779.97</v>
      </c>
      <c r="I71" s="140">
        <v>6411.7409999999991</v>
      </c>
      <c r="J71" s="214">
        <f t="shared" si="35"/>
        <v>9.8805008756169294E-2</v>
      </c>
      <c r="K71" s="215">
        <f t="shared" si="36"/>
        <v>0.10843009557267887</v>
      </c>
      <c r="L71" s="52">
        <f t="shared" si="30"/>
        <v>0.10930350849571863</v>
      </c>
      <c r="N71" s="40">
        <f t="shared" si="31"/>
        <v>3.6635395426636612</v>
      </c>
      <c r="O71" s="143">
        <f t="shared" si="32"/>
        <v>3.7683516204507743</v>
      </c>
      <c r="P71" s="52">
        <f t="shared" si="8"/>
        <v>2.8609511803141901E-2</v>
      </c>
    </row>
    <row r="72" spans="1:16" ht="20.100000000000001" customHeight="1" x14ac:dyDescent="0.25">
      <c r="A72" s="38" t="s">
        <v>171</v>
      </c>
      <c r="B72" s="19">
        <v>39055.9</v>
      </c>
      <c r="C72" s="140">
        <v>31000.570000000007</v>
      </c>
      <c r="D72" s="247">
        <f t="shared" si="33"/>
        <v>0.23521850907484057</v>
      </c>
      <c r="E72" s="215">
        <f t="shared" si="34"/>
        <v>0.19378239974336167</v>
      </c>
      <c r="F72" s="52">
        <f t="shared" si="29"/>
        <v>-0.20625129621900901</v>
      </c>
      <c r="H72" s="19">
        <v>8079.9909999999982</v>
      </c>
      <c r="I72" s="140">
        <v>6093.1269999999995</v>
      </c>
      <c r="J72" s="214">
        <f t="shared" si="35"/>
        <v>0.13812244380243649</v>
      </c>
      <c r="K72" s="215">
        <f t="shared" si="36"/>
        <v>0.10304195739448462</v>
      </c>
      <c r="L72" s="52">
        <f t="shared" si="30"/>
        <v>-0.2458992837987071</v>
      </c>
      <c r="N72" s="40">
        <f t="shared" si="31"/>
        <v>2.0688272450513234</v>
      </c>
      <c r="O72" s="143">
        <f t="shared" si="32"/>
        <v>1.9654886990787581</v>
      </c>
      <c r="P72" s="52">
        <f t="shared" ref="P72:P75" si="37">(O72-N72)/N72</f>
        <v>-4.9950302143281028E-2</v>
      </c>
    </row>
    <row r="73" spans="1:16" ht="20.100000000000001" customHeight="1" x14ac:dyDescent="0.25">
      <c r="A73" s="38" t="s">
        <v>169</v>
      </c>
      <c r="B73" s="19">
        <v>9284.25</v>
      </c>
      <c r="C73" s="140">
        <v>9280.880000000001</v>
      </c>
      <c r="D73" s="247">
        <f t="shared" si="33"/>
        <v>5.5915430008733343E-2</v>
      </c>
      <c r="E73" s="215">
        <f t="shared" si="34"/>
        <v>5.8014133228200974E-2</v>
      </c>
      <c r="F73" s="52">
        <f t="shared" si="29"/>
        <v>-3.6298031612666412E-4</v>
      </c>
      <c r="H73" s="19">
        <v>4437.0399999999991</v>
      </c>
      <c r="I73" s="140">
        <v>4872.5010000000002</v>
      </c>
      <c r="J73" s="214">
        <f t="shared" si="35"/>
        <v>7.584845181747886E-2</v>
      </c>
      <c r="K73" s="215">
        <f t="shared" si="36"/>
        <v>8.2399733412184539E-2</v>
      </c>
      <c r="L73" s="52">
        <f t="shared" si="30"/>
        <v>9.8142229955105492E-2</v>
      </c>
      <c r="N73" s="40">
        <f t="shared" si="31"/>
        <v>4.7791043972318707</v>
      </c>
      <c r="O73" s="143">
        <f t="shared" si="32"/>
        <v>5.2500420218772357</v>
      </c>
      <c r="P73" s="52">
        <f t="shared" si="37"/>
        <v>9.8540978706834509E-2</v>
      </c>
    </row>
    <row r="74" spans="1:16" ht="20.100000000000001" customHeight="1" x14ac:dyDescent="0.25">
      <c r="A74" s="38" t="s">
        <v>164</v>
      </c>
      <c r="B74" s="19">
        <v>2551.3000000000002</v>
      </c>
      <c r="C74" s="140">
        <v>3760.02</v>
      </c>
      <c r="D74" s="247">
        <f t="shared" si="33"/>
        <v>1.5365488497324113E-2</v>
      </c>
      <c r="E74" s="215">
        <f t="shared" si="34"/>
        <v>2.350362263284303E-2</v>
      </c>
      <c r="F74" s="52">
        <f t="shared" si="29"/>
        <v>0.4737663152118527</v>
      </c>
      <c r="H74" s="19">
        <v>1361.6960000000001</v>
      </c>
      <c r="I74" s="140">
        <v>1814.759</v>
      </c>
      <c r="J74" s="214">
        <f t="shared" si="35"/>
        <v>2.3277350090613047E-2</v>
      </c>
      <c r="K74" s="215">
        <f t="shared" si="36"/>
        <v>3.0689713107778242E-2</v>
      </c>
      <c r="L74" s="52">
        <f t="shared" si="30"/>
        <v>0.33271963786337028</v>
      </c>
      <c r="N74" s="40">
        <f t="shared" si="31"/>
        <v>5.3372633559361891</v>
      </c>
      <c r="O74" s="143">
        <f t="shared" si="32"/>
        <v>4.8264610294626094</v>
      </c>
      <c r="P74" s="52">
        <f t="shared" si="37"/>
        <v>-9.5704913250244106E-2</v>
      </c>
    </row>
    <row r="75" spans="1:16" ht="20.100000000000001" customHeight="1" x14ac:dyDescent="0.25">
      <c r="A75" s="38" t="s">
        <v>176</v>
      </c>
      <c r="B75" s="19">
        <v>3285.1700000000014</v>
      </c>
      <c r="C75" s="140">
        <v>3627.4800000000005</v>
      </c>
      <c r="D75" s="247">
        <f t="shared" si="33"/>
        <v>1.9785302334791782E-2</v>
      </c>
      <c r="E75" s="215">
        <f t="shared" si="34"/>
        <v>2.2675124341941116E-2</v>
      </c>
      <c r="F75" s="52">
        <f t="shared" si="29"/>
        <v>0.10419856506664765</v>
      </c>
      <c r="H75" s="19">
        <v>1460.146</v>
      </c>
      <c r="I75" s="140">
        <v>1747.5639999999999</v>
      </c>
      <c r="J75" s="214">
        <f t="shared" si="35"/>
        <v>2.4960291889972709E-2</v>
      </c>
      <c r="K75" s="215">
        <f t="shared" si="36"/>
        <v>2.9553366478679191E-2</v>
      </c>
      <c r="L75" s="52">
        <f t="shared" si="30"/>
        <v>0.1968419596396524</v>
      </c>
      <c r="N75" s="40">
        <f t="shared" si="31"/>
        <v>4.4446588761007781</v>
      </c>
      <c r="O75" s="143">
        <f t="shared" si="32"/>
        <v>4.8175703243022694</v>
      </c>
      <c r="P75" s="52">
        <f t="shared" si="37"/>
        <v>8.39010278621517E-2</v>
      </c>
    </row>
    <row r="76" spans="1:16" ht="20.100000000000001" customHeight="1" x14ac:dyDescent="0.25">
      <c r="A76" s="38" t="s">
        <v>174</v>
      </c>
      <c r="B76" s="19">
        <v>452.68999999999994</v>
      </c>
      <c r="C76" s="140">
        <v>527.6</v>
      </c>
      <c r="D76" s="247">
        <f t="shared" si="33"/>
        <v>2.7263759604333675E-3</v>
      </c>
      <c r="E76" s="215">
        <f t="shared" si="34"/>
        <v>3.297990782253281E-3</v>
      </c>
      <c r="F76" s="52">
        <f t="shared" ref="F76:F81" si="38">(C76-B76)/B76</f>
        <v>0.16547747906956214</v>
      </c>
      <c r="H76" s="19">
        <v>966.46900000000005</v>
      </c>
      <c r="I76" s="140">
        <v>1173.2250000000001</v>
      </c>
      <c r="J76" s="214">
        <f t="shared" si="35"/>
        <v>1.6521189211633654E-2</v>
      </c>
      <c r="K76" s="215">
        <f t="shared" si="36"/>
        <v>1.984061721742288E-2</v>
      </c>
      <c r="L76" s="52">
        <f t="shared" si="30"/>
        <v>0.21392926208704063</v>
      </c>
      <c r="N76" s="40">
        <f t="shared" si="31"/>
        <v>21.349466522344215</v>
      </c>
      <c r="O76" s="143">
        <f t="shared" si="32"/>
        <v>22.237016679302503</v>
      </c>
      <c r="P76" s="52">
        <f t="shared" ref="P76:P81" si="39">(O76-N76)/N76</f>
        <v>4.1572474704666879E-2</v>
      </c>
    </row>
    <row r="77" spans="1:16" ht="20.100000000000001" customHeight="1" x14ac:dyDescent="0.25">
      <c r="A77" s="38" t="s">
        <v>178</v>
      </c>
      <c r="B77" s="19">
        <v>2896.28</v>
      </c>
      <c r="C77" s="140">
        <v>3204.349999999999</v>
      </c>
      <c r="D77" s="247">
        <f t="shared" si="33"/>
        <v>1.7443168982491233E-2</v>
      </c>
      <c r="E77" s="215">
        <f t="shared" si="34"/>
        <v>2.0030168239411103E-2</v>
      </c>
      <c r="F77" s="52">
        <f t="shared" si="38"/>
        <v>0.10636747828248608</v>
      </c>
      <c r="H77" s="19">
        <v>939.39200000000017</v>
      </c>
      <c r="I77" s="140">
        <v>1068.2479999999998</v>
      </c>
      <c r="J77" s="214">
        <f t="shared" si="35"/>
        <v>1.6058324660071833E-2</v>
      </c>
      <c r="K77" s="215">
        <f t="shared" si="36"/>
        <v>1.8065332447976774E-2</v>
      </c>
      <c r="L77" s="52">
        <f t="shared" si="30"/>
        <v>0.13716957351137718</v>
      </c>
      <c r="N77" s="40">
        <f t="shared" si="31"/>
        <v>3.2434433134917899</v>
      </c>
      <c r="O77" s="143">
        <f t="shared" si="32"/>
        <v>3.3337431928472236</v>
      </c>
      <c r="P77" s="52">
        <f t="shared" si="39"/>
        <v>2.7840745352265668E-2</v>
      </c>
    </row>
    <row r="78" spans="1:16" ht="20.100000000000001" customHeight="1" x14ac:dyDescent="0.25">
      <c r="A78" s="38" t="s">
        <v>181</v>
      </c>
      <c r="B78" s="19">
        <v>1674.55</v>
      </c>
      <c r="C78" s="140">
        <v>1550.1599999999999</v>
      </c>
      <c r="D78" s="247">
        <f t="shared" si="33"/>
        <v>1.0085163941204126E-2</v>
      </c>
      <c r="E78" s="215">
        <f t="shared" si="34"/>
        <v>9.6899419844915565E-3</v>
      </c>
      <c r="F78" s="52">
        <f t="shared" si="38"/>
        <v>-7.4282643098145834E-2</v>
      </c>
      <c r="H78" s="19">
        <v>977.15700000000004</v>
      </c>
      <c r="I78" s="140">
        <v>1037.6349999999998</v>
      </c>
      <c r="J78" s="214">
        <f t="shared" si="35"/>
        <v>1.6703893954666222E-2</v>
      </c>
      <c r="K78" s="215">
        <f t="shared" si="36"/>
        <v>1.7547630545207086E-2</v>
      </c>
      <c r="L78" s="52">
        <f t="shared" si="30"/>
        <v>6.1891794256193962E-2</v>
      </c>
      <c r="N78" s="40">
        <f t="shared" si="31"/>
        <v>5.8353408378370304</v>
      </c>
      <c r="O78" s="143">
        <f t="shared" si="32"/>
        <v>6.6937283893275525</v>
      </c>
      <c r="P78" s="52">
        <f t="shared" si="39"/>
        <v>0.14710152763050913</v>
      </c>
    </row>
    <row r="79" spans="1:16" ht="20.100000000000001" customHeight="1" x14ac:dyDescent="0.25">
      <c r="A79" s="38" t="s">
        <v>183</v>
      </c>
      <c r="B79" s="19">
        <v>2964.06</v>
      </c>
      <c r="C79" s="140">
        <v>3685.9199999999996</v>
      </c>
      <c r="D79" s="247">
        <f t="shared" si="33"/>
        <v>1.7851381584046762E-2</v>
      </c>
      <c r="E79" s="215">
        <f t="shared" si="34"/>
        <v>2.304042870379646E-2</v>
      </c>
      <c r="F79" s="52">
        <f t="shared" si="38"/>
        <v>0.24353758021092681</v>
      </c>
      <c r="H79" s="19">
        <v>586.98899999999992</v>
      </c>
      <c r="I79" s="140">
        <v>762.54899999999998</v>
      </c>
      <c r="J79" s="214">
        <f t="shared" si="35"/>
        <v>1.0034213548647319E-2</v>
      </c>
      <c r="K79" s="215">
        <f t="shared" si="36"/>
        <v>1.2895602138147924E-2</v>
      </c>
      <c r="L79" s="52">
        <f t="shared" si="30"/>
        <v>0.29908567281499326</v>
      </c>
      <c r="N79" s="40">
        <f t="shared" si="31"/>
        <v>1.9803546486913217</v>
      </c>
      <c r="O79" s="143">
        <f t="shared" si="32"/>
        <v>2.0688159265529369</v>
      </c>
      <c r="P79" s="52">
        <f t="shared" si="39"/>
        <v>4.466941207731305E-2</v>
      </c>
    </row>
    <row r="80" spans="1:16" ht="20.100000000000001" customHeight="1" x14ac:dyDescent="0.25">
      <c r="A80" s="38" t="s">
        <v>195</v>
      </c>
      <c r="B80" s="19">
        <v>1068.53</v>
      </c>
      <c r="C80" s="140">
        <v>820.86</v>
      </c>
      <c r="D80" s="247">
        <f t="shared" si="33"/>
        <v>6.4353409728553019E-3</v>
      </c>
      <c r="E80" s="215">
        <f t="shared" si="34"/>
        <v>5.1311385775595682E-3</v>
      </c>
      <c r="F80" s="52">
        <f t="shared" si="38"/>
        <v>-0.23178572431284097</v>
      </c>
      <c r="H80" s="19">
        <v>956.03100000000006</v>
      </c>
      <c r="I80" s="140">
        <v>690.8359999999999</v>
      </c>
      <c r="J80" s="214">
        <f t="shared" si="35"/>
        <v>1.6342758063825468E-2</v>
      </c>
      <c r="K80" s="215">
        <f t="shared" si="36"/>
        <v>1.1682850805272262E-2</v>
      </c>
      <c r="L80" s="52">
        <f t="shared" si="30"/>
        <v>-0.27739163269810302</v>
      </c>
      <c r="N80" s="40">
        <f t="shared" si="31"/>
        <v>8.9471610530354795</v>
      </c>
      <c r="O80" s="143">
        <f t="shared" si="32"/>
        <v>8.4160027288453563</v>
      </c>
      <c r="P80" s="52">
        <f t="shared" si="39"/>
        <v>-5.9366129774753362E-2</v>
      </c>
    </row>
    <row r="81" spans="1:16" ht="20.100000000000001" customHeight="1" x14ac:dyDescent="0.25">
      <c r="A81" s="38" t="s">
        <v>202</v>
      </c>
      <c r="B81" s="19">
        <v>477.25</v>
      </c>
      <c r="C81" s="140">
        <v>995.11</v>
      </c>
      <c r="D81" s="247">
        <f t="shared" si="33"/>
        <v>2.8742912967302677E-3</v>
      </c>
      <c r="E81" s="215">
        <f t="shared" si="34"/>
        <v>6.2203631677939016E-3</v>
      </c>
      <c r="F81" s="52">
        <f t="shared" si="38"/>
        <v>1.085091671031954</v>
      </c>
      <c r="H81" s="19">
        <v>184.90300000000002</v>
      </c>
      <c r="I81" s="140">
        <v>381.40000000000003</v>
      </c>
      <c r="J81" s="214">
        <f t="shared" si="35"/>
        <v>3.1608023110919212E-3</v>
      </c>
      <c r="K81" s="215">
        <f t="shared" si="36"/>
        <v>6.4499234219566465E-3</v>
      </c>
      <c r="L81" s="52">
        <f t="shared" si="30"/>
        <v>1.0627031470554831</v>
      </c>
      <c r="N81" s="40">
        <f t="shared" si="31"/>
        <v>3.8743425877422739</v>
      </c>
      <c r="O81" s="143">
        <f t="shared" si="32"/>
        <v>3.832742108912583</v>
      </c>
      <c r="P81" s="52">
        <f t="shared" si="39"/>
        <v>-1.0737429096050343E-2</v>
      </c>
    </row>
    <row r="82" spans="1:16" ht="20.100000000000001" customHeight="1" x14ac:dyDescent="0.25">
      <c r="A82" s="38" t="s">
        <v>197</v>
      </c>
      <c r="B82" s="19">
        <v>592.69000000000005</v>
      </c>
      <c r="C82" s="140">
        <v>688.86</v>
      </c>
      <c r="D82" s="247">
        <f t="shared" si="33"/>
        <v>3.5695415582169985E-3</v>
      </c>
      <c r="E82" s="215">
        <f t="shared" si="34"/>
        <v>4.306015788974593E-3</v>
      </c>
      <c r="F82" s="52">
        <f t="shared" ref="F82:F93" si="40">(C82-B82)/B82</f>
        <v>0.16226020347905304</v>
      </c>
      <c r="H82" s="19">
        <v>197.59500000000003</v>
      </c>
      <c r="I82" s="140">
        <v>233.80999999999997</v>
      </c>
      <c r="J82" s="214">
        <f t="shared" si="35"/>
        <v>3.3777641934430928E-3</v>
      </c>
      <c r="K82" s="215">
        <f t="shared" si="36"/>
        <v>3.9540026095639313E-3</v>
      </c>
      <c r="L82" s="52">
        <f t="shared" si="30"/>
        <v>0.18327892912270019</v>
      </c>
      <c r="N82" s="40">
        <f t="shared" si="31"/>
        <v>3.3338676205098787</v>
      </c>
      <c r="O82" s="143">
        <f t="shared" si="32"/>
        <v>3.3941584647098102</v>
      </c>
      <c r="P82" s="52">
        <f t="shared" ref="P82:P87" si="41">(O82-N82)/N82</f>
        <v>1.8084354588353644E-2</v>
      </c>
    </row>
    <row r="83" spans="1:16" ht="20.100000000000001" customHeight="1" x14ac:dyDescent="0.25">
      <c r="A83" s="38" t="s">
        <v>200</v>
      </c>
      <c r="B83" s="19">
        <v>1655.5100000000004</v>
      </c>
      <c r="C83" s="140">
        <v>1426.23</v>
      </c>
      <c r="D83" s="247">
        <f t="shared" si="33"/>
        <v>9.9704934199055569E-3</v>
      </c>
      <c r="E83" s="215">
        <f t="shared" si="34"/>
        <v>8.915264202754165E-3</v>
      </c>
      <c r="F83" s="52">
        <f t="shared" si="40"/>
        <v>-0.13849508610639644</v>
      </c>
      <c r="H83" s="19">
        <v>144.28399999999999</v>
      </c>
      <c r="I83" s="140">
        <v>198.94099999999997</v>
      </c>
      <c r="J83" s="214">
        <f t="shared" si="35"/>
        <v>2.4664456534160433E-3</v>
      </c>
      <c r="K83" s="215">
        <f t="shared" si="36"/>
        <v>3.364326731744827E-3</v>
      </c>
      <c r="L83" s="52">
        <f t="shared" si="30"/>
        <v>0.37881539186604185</v>
      </c>
      <c r="N83" s="40">
        <f t="shared" si="31"/>
        <v>0.87153807587994003</v>
      </c>
      <c r="O83" s="143">
        <f t="shared" si="32"/>
        <v>1.3948731971701616</v>
      </c>
      <c r="P83" s="52">
        <f t="shared" si="41"/>
        <v>0.60047304389064271</v>
      </c>
    </row>
    <row r="84" spans="1:16" ht="20.100000000000001" customHeight="1" x14ac:dyDescent="0.25">
      <c r="A84" s="38" t="s">
        <v>204</v>
      </c>
      <c r="B84" s="19">
        <v>757.7</v>
      </c>
      <c r="C84" s="140">
        <v>1007.1100000000001</v>
      </c>
      <c r="D84" s="247">
        <f t="shared" si="33"/>
        <v>4.5633326674332612E-3</v>
      </c>
      <c r="E84" s="215">
        <f t="shared" si="34"/>
        <v>6.2953743303925365E-3</v>
      </c>
      <c r="F84" s="52">
        <f t="shared" si="40"/>
        <v>0.32916721657648157</v>
      </c>
      <c r="H84" s="19">
        <v>159.589</v>
      </c>
      <c r="I84" s="140">
        <v>197.68299999999999</v>
      </c>
      <c r="J84" s="214">
        <f t="shared" si="35"/>
        <v>2.7280751530524032E-3</v>
      </c>
      <c r="K84" s="215">
        <f t="shared" si="36"/>
        <v>3.3430524693829461E-3</v>
      </c>
      <c r="L84" s="52">
        <f t="shared" si="30"/>
        <v>0.23870066232635079</v>
      </c>
      <c r="N84" s="40">
        <f t="shared" si="31"/>
        <v>2.1062293783819452</v>
      </c>
      <c r="O84" s="143">
        <f t="shared" si="32"/>
        <v>1.9628739661010215</v>
      </c>
      <c r="P84" s="52">
        <f t="shared" si="41"/>
        <v>-6.8062583188851319E-2</v>
      </c>
    </row>
    <row r="85" spans="1:16" ht="20.100000000000001" customHeight="1" x14ac:dyDescent="0.25">
      <c r="A85" s="38" t="s">
        <v>203</v>
      </c>
      <c r="B85" s="19">
        <v>414.07000000000005</v>
      </c>
      <c r="C85" s="140">
        <v>395.7</v>
      </c>
      <c r="D85" s="247">
        <f t="shared" si="33"/>
        <v>2.4937827076733413E-3</v>
      </c>
      <c r="E85" s="215">
        <f t="shared" si="34"/>
        <v>2.4734930866899606E-3</v>
      </c>
      <c r="F85" s="52">
        <f t="shared" si="40"/>
        <v>-4.4364479435844324E-2</v>
      </c>
      <c r="H85" s="19">
        <v>208.51800000000003</v>
      </c>
      <c r="I85" s="140">
        <v>182.52699999999999</v>
      </c>
      <c r="J85" s="214">
        <f t="shared" si="35"/>
        <v>3.5644861159865727E-3</v>
      </c>
      <c r="K85" s="215">
        <f t="shared" si="36"/>
        <v>3.086746650339488E-3</v>
      </c>
      <c r="L85" s="52">
        <f t="shared" si="30"/>
        <v>-0.12464631350770695</v>
      </c>
      <c r="N85" s="40">
        <f t="shared" si="31"/>
        <v>5.0358152003284475</v>
      </c>
      <c r="O85" s="143">
        <f t="shared" si="32"/>
        <v>4.6127621935809957</v>
      </c>
      <c r="P85" s="52">
        <f t="shared" si="41"/>
        <v>-8.4008842643760906E-2</v>
      </c>
    </row>
    <row r="86" spans="1:16" ht="20.100000000000001" customHeight="1" x14ac:dyDescent="0.25">
      <c r="A86" s="38" t="s">
        <v>196</v>
      </c>
      <c r="B86" s="19">
        <v>343.11000000000007</v>
      </c>
      <c r="C86" s="140">
        <v>392.30999999999989</v>
      </c>
      <c r="D86" s="247">
        <f t="shared" si="33"/>
        <v>2.0664182018252956E-3</v>
      </c>
      <c r="E86" s="215">
        <f t="shared" si="34"/>
        <v>2.4523024332558461E-3</v>
      </c>
      <c r="F86" s="52">
        <f t="shared" si="40"/>
        <v>0.14339424674302645</v>
      </c>
      <c r="H86" s="19">
        <v>154.39500000000001</v>
      </c>
      <c r="I86" s="140">
        <v>176.59400000000002</v>
      </c>
      <c r="J86" s="214">
        <f t="shared" si="35"/>
        <v>2.6392869386707468E-3</v>
      </c>
      <c r="K86" s="215">
        <f t="shared" si="36"/>
        <v>2.9864126292003463E-3</v>
      </c>
      <c r="L86" s="52">
        <f t="shared" si="30"/>
        <v>0.143780562842061</v>
      </c>
      <c r="N86" s="40">
        <f t="shared" si="31"/>
        <v>4.4998688467255397</v>
      </c>
      <c r="O86" s="143">
        <f t="shared" si="32"/>
        <v>4.5013892075144675</v>
      </c>
      <c r="P86" s="52">
        <f t="shared" si="41"/>
        <v>3.3786780031025681E-4</v>
      </c>
    </row>
    <row r="87" spans="1:16" ht="20.100000000000001" customHeight="1" x14ac:dyDescent="0.25">
      <c r="A87" s="38" t="s">
        <v>206</v>
      </c>
      <c r="B87" s="19">
        <v>38.200000000000003</v>
      </c>
      <c r="C87" s="140">
        <v>170.25</v>
      </c>
      <c r="D87" s="247">
        <f t="shared" si="33"/>
        <v>2.3006375596667624E-4</v>
      </c>
      <c r="E87" s="215">
        <f t="shared" si="34"/>
        <v>1.0642208693681218E-3</v>
      </c>
      <c r="F87" s="52">
        <f t="shared" si="40"/>
        <v>3.4568062827225132</v>
      </c>
      <c r="H87" s="19">
        <v>25.196999999999999</v>
      </c>
      <c r="I87" s="140">
        <v>129.48699999999999</v>
      </c>
      <c r="J87" s="214">
        <f t="shared" si="35"/>
        <v>4.3072711547450891E-4</v>
      </c>
      <c r="K87" s="215">
        <f t="shared" si="36"/>
        <v>2.1897777507574731E-3</v>
      </c>
      <c r="L87" s="52">
        <f t="shared" si="30"/>
        <v>4.1389847997777514</v>
      </c>
      <c r="N87" s="40">
        <f t="shared" si="31"/>
        <v>6.5960732984293191</v>
      </c>
      <c r="O87" s="143">
        <f t="shared" si="32"/>
        <v>7.6056975036710721</v>
      </c>
      <c r="P87" s="52">
        <f t="shared" si="41"/>
        <v>0.15306443084587437</v>
      </c>
    </row>
    <row r="88" spans="1:16" ht="20.100000000000001" customHeight="1" x14ac:dyDescent="0.25">
      <c r="A88" s="38" t="s">
        <v>213</v>
      </c>
      <c r="B88" s="19">
        <v>479.25</v>
      </c>
      <c r="C88" s="140">
        <v>463.32</v>
      </c>
      <c r="D88" s="247">
        <f t="shared" si="33"/>
        <v>2.886336519555748E-3</v>
      </c>
      <c r="E88" s="215">
        <f t="shared" si="34"/>
        <v>2.8961809879332642E-3</v>
      </c>
      <c r="F88" s="52">
        <f t="shared" si="40"/>
        <v>-3.3239436619718322E-2</v>
      </c>
      <c r="H88" s="19">
        <v>151.55500000000001</v>
      </c>
      <c r="I88" s="140">
        <v>125.99199999999999</v>
      </c>
      <c r="J88" s="214">
        <f t="shared" si="35"/>
        <v>2.5907388969218241E-3</v>
      </c>
      <c r="K88" s="215">
        <f t="shared" si="36"/>
        <v>2.1306731824309432E-3</v>
      </c>
      <c r="L88" s="52">
        <f t="shared" si="30"/>
        <v>-0.16867143941143489</v>
      </c>
      <c r="N88" s="40">
        <f t="shared" ref="N88:N93" si="42">(H88/B88)*10</f>
        <v>3.1623369848721961</v>
      </c>
      <c r="O88" s="143">
        <f t="shared" ref="O88:O93" si="43">(I88/C88)*10</f>
        <v>2.7193300526633859</v>
      </c>
      <c r="P88" s="52">
        <f t="shared" ref="P88:P93" si="44">(O88-N88)/N88</f>
        <v>-0.14008846442616363</v>
      </c>
    </row>
    <row r="89" spans="1:16" ht="20.100000000000001" customHeight="1" x14ac:dyDescent="0.25">
      <c r="A89" s="38" t="s">
        <v>215</v>
      </c>
      <c r="B89" s="19">
        <v>230</v>
      </c>
      <c r="C89" s="140">
        <v>436.58000000000004</v>
      </c>
      <c r="D89" s="247">
        <f t="shared" si="33"/>
        <v>1.3852006249302495E-3</v>
      </c>
      <c r="E89" s="215">
        <f t="shared" si="34"/>
        <v>2.7290311139426412E-3</v>
      </c>
      <c r="F89" s="52">
        <f t="shared" si="40"/>
        <v>0.89817391304347849</v>
      </c>
      <c r="H89" s="19">
        <v>67.201999999999998</v>
      </c>
      <c r="I89" s="140">
        <v>118.852</v>
      </c>
      <c r="J89" s="214">
        <f t="shared" si="35"/>
        <v>1.1487765850743323E-3</v>
      </c>
      <c r="K89" s="215">
        <f t="shared" si="36"/>
        <v>2.0099273690256719E-3</v>
      </c>
      <c r="L89" s="52">
        <f t="shared" ref="L89" si="45">(I89-H89)/H89</f>
        <v>0.76857831612154415</v>
      </c>
      <c r="N89" s="40">
        <f t="shared" ref="N89" si="46">(H89/B89)*10</f>
        <v>2.9218260869565214</v>
      </c>
      <c r="O89" s="143">
        <f t="shared" ref="O89" si="47">(I89/C89)*10</f>
        <v>2.7223418388382425</v>
      </c>
      <c r="P89" s="52">
        <f t="shared" ref="P89" si="48">(O89-N89)/N89</f>
        <v>-6.8273826771828416E-2</v>
      </c>
    </row>
    <row r="90" spans="1:16" ht="20.100000000000001" customHeight="1" x14ac:dyDescent="0.25">
      <c r="A90" s="38" t="s">
        <v>207</v>
      </c>
      <c r="B90" s="19">
        <v>75.56</v>
      </c>
      <c r="C90" s="140">
        <v>28.72</v>
      </c>
      <c r="D90" s="247">
        <f t="shared" si="33"/>
        <v>4.5506851834665069E-4</v>
      </c>
      <c r="E90" s="215">
        <f t="shared" si="34"/>
        <v>1.7952671581939771E-4</v>
      </c>
      <c r="F90" s="52">
        <f t="shared" si="40"/>
        <v>-0.61990471148755955</v>
      </c>
      <c r="H90" s="19">
        <v>154.17800000000003</v>
      </c>
      <c r="I90" s="140">
        <v>116.967</v>
      </c>
      <c r="J90" s="214">
        <f t="shared" si="35"/>
        <v>2.635577458015988E-3</v>
      </c>
      <c r="K90" s="215">
        <f t="shared" si="36"/>
        <v>1.9780497978395466E-3</v>
      </c>
      <c r="L90" s="52">
        <f t="shared" si="30"/>
        <v>-0.24135090609555204</v>
      </c>
      <c r="N90" s="40">
        <f t="shared" si="42"/>
        <v>20.404711487559556</v>
      </c>
      <c r="O90" s="143">
        <f t="shared" si="43"/>
        <v>40.726671309192206</v>
      </c>
      <c r="P90" s="52">
        <f t="shared" si="44"/>
        <v>0.99594448243106215</v>
      </c>
    </row>
    <row r="91" spans="1:16" ht="20.100000000000001" customHeight="1" x14ac:dyDescent="0.25">
      <c r="A91" s="38" t="s">
        <v>198</v>
      </c>
      <c r="B91" s="19">
        <v>227.28000000000003</v>
      </c>
      <c r="C91" s="140">
        <v>226.83</v>
      </c>
      <c r="D91" s="247">
        <f t="shared" si="33"/>
        <v>1.3688191218875962E-3</v>
      </c>
      <c r="E91" s="215">
        <f t="shared" si="34"/>
        <v>1.4178985010206819E-3</v>
      </c>
      <c r="F91" s="52">
        <f t="shared" si="40"/>
        <v>-1.9799366420275299E-3</v>
      </c>
      <c r="H91" s="19">
        <v>91.099000000000004</v>
      </c>
      <c r="I91" s="140">
        <v>85.388000000000005</v>
      </c>
      <c r="J91" s="214">
        <f t="shared" si="35"/>
        <v>1.5572810053820808E-3</v>
      </c>
      <c r="K91" s="215">
        <f t="shared" si="36"/>
        <v>1.4440116967856164E-3</v>
      </c>
      <c r="L91" s="52">
        <f t="shared" si="30"/>
        <v>-6.2690040505384237E-2</v>
      </c>
      <c r="N91" s="40">
        <f t="shared" si="42"/>
        <v>4.008227736712425</v>
      </c>
      <c r="O91" s="143">
        <f t="shared" si="43"/>
        <v>3.7644050610589428</v>
      </c>
      <c r="P91" s="52">
        <f t="shared" si="44"/>
        <v>-6.0830544487341737E-2</v>
      </c>
    </row>
    <row r="92" spans="1:16" ht="20.100000000000001" customHeight="1" x14ac:dyDescent="0.25">
      <c r="A92" s="38" t="s">
        <v>216</v>
      </c>
      <c r="B92" s="19">
        <v>47.019999999999996</v>
      </c>
      <c r="C92" s="140">
        <v>170.60999999999999</v>
      </c>
      <c r="D92" s="247">
        <f t="shared" si="33"/>
        <v>2.8318318862704487E-4</v>
      </c>
      <c r="E92" s="215">
        <f t="shared" si="34"/>
        <v>1.0664712042460808E-3</v>
      </c>
      <c r="F92" s="52">
        <f t="shared" si="40"/>
        <v>2.6284559761803488</v>
      </c>
      <c r="H92" s="19">
        <v>28.939</v>
      </c>
      <c r="I92" s="140">
        <v>80.566999999999993</v>
      </c>
      <c r="J92" s="214">
        <f t="shared" si="35"/>
        <v>4.9469428879298383E-4</v>
      </c>
      <c r="K92" s="215">
        <f t="shared" si="36"/>
        <v>1.3624829059695361E-3</v>
      </c>
      <c r="L92" s="52">
        <f t="shared" si="30"/>
        <v>1.784028473686029</v>
      </c>
      <c r="N92" s="40">
        <f t="shared" si="42"/>
        <v>6.1546150574223732</v>
      </c>
      <c r="O92" s="143">
        <f t="shared" si="43"/>
        <v>4.7222906043022093</v>
      </c>
      <c r="P92" s="52">
        <f t="shared" si="44"/>
        <v>-0.23272364554998484</v>
      </c>
    </row>
    <row r="93" spans="1:16" ht="20.100000000000001" customHeight="1" x14ac:dyDescent="0.25">
      <c r="A93" s="38" t="s">
        <v>217</v>
      </c>
      <c r="B93" s="19">
        <v>48.38</v>
      </c>
      <c r="C93" s="140">
        <v>92.539999999999992</v>
      </c>
      <c r="D93" s="247">
        <f t="shared" si="33"/>
        <v>2.9137394014837163E-4</v>
      </c>
      <c r="E93" s="215">
        <f t="shared" si="34"/>
        <v>5.7846108223980021E-4</v>
      </c>
      <c r="F93" s="52">
        <f t="shared" si="40"/>
        <v>0.91277387350144656</v>
      </c>
      <c r="H93" s="19">
        <v>23.67</v>
      </c>
      <c r="I93" s="140">
        <v>78.905000000000001</v>
      </c>
      <c r="J93" s="214">
        <f t="shared" si="35"/>
        <v>4.0462399584401424E-4</v>
      </c>
      <c r="K93" s="215">
        <f t="shared" si="36"/>
        <v>1.334376527555032E-3</v>
      </c>
      <c r="L93" s="52">
        <f t="shared" si="30"/>
        <v>2.3335445711871565</v>
      </c>
      <c r="N93" s="40">
        <f t="shared" si="42"/>
        <v>4.8925175692434895</v>
      </c>
      <c r="O93" s="143">
        <f t="shared" si="43"/>
        <v>8.5265830992003462</v>
      </c>
      <c r="P93" s="52">
        <f t="shared" si="44"/>
        <v>0.74278027181796669</v>
      </c>
    </row>
    <row r="94" spans="1:16" ht="20.100000000000001" customHeight="1" x14ac:dyDescent="0.25">
      <c r="A94" s="38" t="s">
        <v>180</v>
      </c>
      <c r="B94" s="19">
        <v>386.46000000000004</v>
      </c>
      <c r="C94" s="140">
        <v>225.64000000000001</v>
      </c>
      <c r="D94" s="247">
        <f t="shared" si="33"/>
        <v>2.3274984065675837E-3</v>
      </c>
      <c r="E94" s="215">
        <f t="shared" si="34"/>
        <v>1.410459894062984E-3</v>
      </c>
      <c r="F94" s="52">
        <f t="shared" ref="F94" si="49">(C94-B94)/B94</f>
        <v>-0.41613621073332302</v>
      </c>
      <c r="H94" s="19">
        <v>115.65400000000002</v>
      </c>
      <c r="I94" s="140">
        <v>78.737000000000009</v>
      </c>
      <c r="J94" s="214">
        <f t="shared" si="35"/>
        <v>1.97703352832039E-3</v>
      </c>
      <c r="K94" s="215">
        <f t="shared" si="36"/>
        <v>1.331535449592555E-3</v>
      </c>
      <c r="L94" s="52">
        <f t="shared" si="30"/>
        <v>-0.31920210282394046</v>
      </c>
      <c r="N94" s="40">
        <f t="shared" si="31"/>
        <v>2.9926512446307512</v>
      </c>
      <c r="O94" s="143">
        <f t="shared" si="32"/>
        <v>3.4894965431661058</v>
      </c>
      <c r="P94" s="52">
        <f t="shared" ref="P94" si="50">(O94-N94)/N94</f>
        <v>0.16602178400398873</v>
      </c>
    </row>
    <row r="95" spans="1:16" ht="20.100000000000001" customHeight="1" thickBot="1" x14ac:dyDescent="0.3">
      <c r="A95" s="8" t="s">
        <v>17</v>
      </c>
      <c r="B95" s="19">
        <f>B96-SUM(B68:B94)</f>
        <v>4214.7100000001374</v>
      </c>
      <c r="C95" s="140">
        <f>C96-SUM(C68:C94)</f>
        <v>2407.980000000156</v>
      </c>
      <c r="D95" s="247">
        <f t="shared" si="33"/>
        <v>2.5383560547391139E-2</v>
      </c>
      <c r="E95" s="215">
        <f t="shared" si="34"/>
        <v>1.5052114942855894E-2</v>
      </c>
      <c r="F95" s="52">
        <f>(C95-B95)/B95</f>
        <v>-0.42867243535140553</v>
      </c>
      <c r="H95" s="196">
        <f>H96-SUM(H68:H94)</f>
        <v>1527.9609999999884</v>
      </c>
      <c r="I95" s="119">
        <f>I96-SUM(I68:I94)</f>
        <v>1068.4719999999943</v>
      </c>
      <c r="J95" s="214">
        <f t="shared" si="35"/>
        <v>2.6119547330537014E-2</v>
      </c>
      <c r="K95" s="215">
        <f t="shared" si="36"/>
        <v>1.8069120551926651E-2</v>
      </c>
      <c r="L95" s="52">
        <f t="shared" si="30"/>
        <v>-0.30072037178959254</v>
      </c>
      <c r="N95" s="40">
        <f t="shared" si="31"/>
        <v>3.6253051811392445</v>
      </c>
      <c r="O95" s="143">
        <f t="shared" si="32"/>
        <v>4.4372129336619288</v>
      </c>
      <c r="P95" s="52">
        <f>(O95-N95)/N95</f>
        <v>0.22395569806003035</v>
      </c>
    </row>
    <row r="96" spans="1:16" ht="26.25" customHeight="1" thickBot="1" x14ac:dyDescent="0.3">
      <c r="A96" s="12" t="s">
        <v>18</v>
      </c>
      <c r="B96" s="17">
        <v>166040.93000000014</v>
      </c>
      <c r="C96" s="145">
        <v>159976.19000000015</v>
      </c>
      <c r="D96" s="243">
        <f>SUM(D68:D95)</f>
        <v>0.99999999999999967</v>
      </c>
      <c r="E96" s="244">
        <f>SUM(E68:E95)</f>
        <v>1</v>
      </c>
      <c r="F96" s="57">
        <f>(C96-B96)/B96</f>
        <v>-3.6525572339302037E-2</v>
      </c>
      <c r="G96" s="1"/>
      <c r="H96" s="17">
        <v>58498.754999999983</v>
      </c>
      <c r="I96" s="145">
        <v>59132.484999999993</v>
      </c>
      <c r="J96" s="255">
        <f t="shared" si="35"/>
        <v>1</v>
      </c>
      <c r="K96" s="244">
        <f t="shared" si="36"/>
        <v>1</v>
      </c>
      <c r="L96" s="57">
        <f t="shared" si="30"/>
        <v>1.0833222006177921E-2</v>
      </c>
      <c r="M96" s="1"/>
      <c r="N96" s="37">
        <f t="shared" si="31"/>
        <v>3.5231526949409364</v>
      </c>
      <c r="O96" s="150">
        <f t="shared" si="32"/>
        <v>3.6963303726635783</v>
      </c>
      <c r="P96" s="57">
        <f>(O96-N96)/N96</f>
        <v>4.9154178861255726E-2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77" workbookViewId="0">
      <selection activeCell="H96" sqref="H96:I96"/>
    </sheetView>
  </sheetViews>
  <sheetFormatPr defaultRowHeight="15" x14ac:dyDescent="0.2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135</v>
      </c>
    </row>
    <row r="3" spans="1:19" ht="8.25" customHeight="1" thickBot="1" x14ac:dyDescent="0.3"/>
    <row r="4" spans="1:19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9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152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2025/2024</v>
      </c>
      <c r="N5" s="359" t="str">
        <f>B5</f>
        <v>jan-abr</v>
      </c>
      <c r="O5" s="360"/>
      <c r="P5" s="131" t="str">
        <f>L5</f>
        <v>2025/2024</v>
      </c>
    </row>
    <row r="6" spans="1:19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160</v>
      </c>
      <c r="B7" s="39">
        <v>25378.04</v>
      </c>
      <c r="C7" s="147">
        <v>25000.859999999997</v>
      </c>
      <c r="D7" s="247">
        <f>B7/$B$33</f>
        <v>0.16300673928841614</v>
      </c>
      <c r="E7" s="246">
        <f>C7/$C$33</f>
        <v>0.16206468492143694</v>
      </c>
      <c r="F7" s="52">
        <f>(C7-B7)/B7</f>
        <v>-1.4862455887058415E-2</v>
      </c>
      <c r="H7" s="39">
        <v>7293.7380000000003</v>
      </c>
      <c r="I7" s="147">
        <v>7139.415</v>
      </c>
      <c r="J7" s="247">
        <f>H7/$H$33</f>
        <v>0.18904301634746898</v>
      </c>
      <c r="K7" s="246">
        <f>I7/$I$33</f>
        <v>0.18876554667174322</v>
      </c>
      <c r="L7" s="52">
        <f t="shared" ref="L7:L33" si="0">(I7-H7)/H7</f>
        <v>-2.1158286738569485E-2</v>
      </c>
      <c r="N7" s="27">
        <f t="shared" ref="N7:O33" si="1">(H7/B7)*10</f>
        <v>2.8740351894787777</v>
      </c>
      <c r="O7" s="151">
        <f t="shared" si="1"/>
        <v>2.8556677650288833</v>
      </c>
      <c r="P7" s="61">
        <f>(O7-N7)/N7</f>
        <v>-6.3908140433121836E-3</v>
      </c>
      <c r="R7" s="119"/>
      <c r="S7" s="2"/>
    </row>
    <row r="8" spans="1:19" ht="20.100000000000001" customHeight="1" x14ac:dyDescent="0.25">
      <c r="A8" s="8" t="s">
        <v>171</v>
      </c>
      <c r="B8" s="19">
        <v>29379.520000000004</v>
      </c>
      <c r="C8" s="140">
        <v>23860.850000000002</v>
      </c>
      <c r="D8" s="247">
        <f t="shared" ref="D8:D32" si="2">B8/$B$33</f>
        <v>0.18870881112405877</v>
      </c>
      <c r="E8" s="215">
        <f t="shared" ref="E8:E32" si="3">C8/$C$33</f>
        <v>0.15467472467777788</v>
      </c>
      <c r="F8" s="52">
        <f t="shared" ref="F8:F33" si="4">(C8-B8)/B8</f>
        <v>-0.18784071353105841</v>
      </c>
      <c r="H8" s="19">
        <v>5878.5049999999992</v>
      </c>
      <c r="I8" s="140">
        <v>4423.5190000000002</v>
      </c>
      <c r="J8" s="247">
        <f t="shared" ref="J8:J32" si="5">H8/$H$33</f>
        <v>0.152362247836936</v>
      </c>
      <c r="K8" s="215">
        <f t="shared" ref="K8:K32" si="6">I8/$I$33</f>
        <v>0.11695747932398423</v>
      </c>
      <c r="L8" s="52">
        <f t="shared" si="0"/>
        <v>-0.24750952835797524</v>
      </c>
      <c r="N8" s="27">
        <f t="shared" si="1"/>
        <v>2.0008853105836986</v>
      </c>
      <c r="O8" s="152">
        <f t="shared" si="1"/>
        <v>1.8538815675049294</v>
      </c>
      <c r="P8" s="52">
        <f t="shared" ref="P8:P71" si="7">(O8-N8)/N8</f>
        <v>-7.3469349942843667E-2</v>
      </c>
    </row>
    <row r="9" spans="1:19" ht="20.100000000000001" customHeight="1" x14ac:dyDescent="0.25">
      <c r="A9" s="8" t="s">
        <v>163</v>
      </c>
      <c r="B9" s="19">
        <v>20802.830000000002</v>
      </c>
      <c r="C9" s="140">
        <v>21124.54</v>
      </c>
      <c r="D9" s="247">
        <f t="shared" si="2"/>
        <v>0.13361951853930573</v>
      </c>
      <c r="E9" s="215">
        <f t="shared" si="3"/>
        <v>0.13693696613677658</v>
      </c>
      <c r="F9" s="52">
        <f t="shared" si="4"/>
        <v>1.5464722828576645E-2</v>
      </c>
      <c r="H9" s="19">
        <v>4456.3770000000004</v>
      </c>
      <c r="I9" s="140">
        <v>4349.83</v>
      </c>
      <c r="J9" s="247">
        <f t="shared" si="5"/>
        <v>0.11550277101555949</v>
      </c>
      <c r="K9" s="215">
        <f t="shared" si="6"/>
        <v>0.115009148211604</v>
      </c>
      <c r="L9" s="52">
        <f t="shared" si="0"/>
        <v>-2.3908883830968626E-2</v>
      </c>
      <c r="N9" s="27">
        <f t="shared" si="1"/>
        <v>2.1421974798621148</v>
      </c>
      <c r="O9" s="152">
        <f t="shared" si="1"/>
        <v>2.0591359622505392</v>
      </c>
      <c r="P9" s="52">
        <f t="shared" si="7"/>
        <v>-3.877397783929893E-2</v>
      </c>
    </row>
    <row r="10" spans="1:19" ht="20.100000000000001" customHeight="1" x14ac:dyDescent="0.25">
      <c r="A10" s="8" t="s">
        <v>161</v>
      </c>
      <c r="B10" s="19">
        <v>12340.349999999999</v>
      </c>
      <c r="C10" s="140">
        <v>12831.75</v>
      </c>
      <c r="D10" s="247">
        <f t="shared" si="2"/>
        <v>7.9263812933457661E-2</v>
      </c>
      <c r="E10" s="215">
        <f t="shared" si="3"/>
        <v>8.3180079434893389E-2</v>
      </c>
      <c r="F10" s="52">
        <f t="shared" si="4"/>
        <v>3.9820588557050771E-2</v>
      </c>
      <c r="H10" s="19">
        <v>3142.6390000000001</v>
      </c>
      <c r="I10" s="140">
        <v>3090.82</v>
      </c>
      <c r="J10" s="247">
        <f t="shared" si="5"/>
        <v>8.1452604391766409E-2</v>
      </c>
      <c r="K10" s="215">
        <f t="shared" si="6"/>
        <v>8.1721027137931807E-2</v>
      </c>
      <c r="L10" s="52">
        <f t="shared" si="0"/>
        <v>-1.6489008123427462E-2</v>
      </c>
      <c r="N10" s="27">
        <f t="shared" si="1"/>
        <v>2.5466368457944877</v>
      </c>
      <c r="O10" s="152">
        <f t="shared" si="1"/>
        <v>2.4087283496015743</v>
      </c>
      <c r="P10" s="52">
        <f t="shared" si="7"/>
        <v>-5.4153184982246381E-2</v>
      </c>
    </row>
    <row r="11" spans="1:19" ht="20.100000000000001" customHeight="1" x14ac:dyDescent="0.25">
      <c r="A11" s="8" t="s">
        <v>167</v>
      </c>
      <c r="B11" s="19">
        <v>11402.779999999999</v>
      </c>
      <c r="C11" s="140">
        <v>12019.300000000001</v>
      </c>
      <c r="D11" s="247">
        <f t="shared" si="2"/>
        <v>7.3241668254253114E-2</v>
      </c>
      <c r="E11" s="215">
        <f t="shared" si="3"/>
        <v>7.7913482475251955E-2</v>
      </c>
      <c r="F11" s="52">
        <f t="shared" si="4"/>
        <v>5.4067516868693627E-2</v>
      </c>
      <c r="H11" s="19">
        <v>2216.326</v>
      </c>
      <c r="I11" s="140">
        <v>2388.7150000000001</v>
      </c>
      <c r="J11" s="247">
        <f t="shared" si="5"/>
        <v>5.7443926865664838E-2</v>
      </c>
      <c r="K11" s="215">
        <f t="shared" si="6"/>
        <v>6.3157428559341783E-2</v>
      </c>
      <c r="L11" s="52">
        <f t="shared" si="0"/>
        <v>7.7781427461483615E-2</v>
      </c>
      <c r="N11" s="27">
        <f t="shared" si="1"/>
        <v>1.9436716309531539</v>
      </c>
      <c r="O11" s="152">
        <f t="shared" si="1"/>
        <v>1.9873994325792683</v>
      </c>
      <c r="P11" s="52">
        <f t="shared" si="7"/>
        <v>2.2497525265968328E-2</v>
      </c>
    </row>
    <row r="12" spans="1:19" ht="20.100000000000001" customHeight="1" x14ac:dyDescent="0.25">
      <c r="A12" s="8" t="s">
        <v>162</v>
      </c>
      <c r="B12" s="19">
        <v>6989.9700000000012</v>
      </c>
      <c r="C12" s="140">
        <v>8040.95</v>
      </c>
      <c r="D12" s="247">
        <f t="shared" si="2"/>
        <v>4.489756566794955E-2</v>
      </c>
      <c r="E12" s="215">
        <f t="shared" si="3"/>
        <v>5.2124368050500205E-2</v>
      </c>
      <c r="F12" s="52">
        <f t="shared" si="4"/>
        <v>0.15035543786310934</v>
      </c>
      <c r="H12" s="19">
        <v>1972.98</v>
      </c>
      <c r="I12" s="140">
        <v>2313.442</v>
      </c>
      <c r="J12" s="247">
        <f t="shared" si="5"/>
        <v>5.1136754623380951E-2</v>
      </c>
      <c r="K12" s="215">
        <f t="shared" si="6"/>
        <v>6.1167216616959647E-2</v>
      </c>
      <c r="L12" s="52">
        <f t="shared" si="0"/>
        <v>0.17256231690133705</v>
      </c>
      <c r="N12" s="27">
        <f t="shared" si="1"/>
        <v>2.8225872214043832</v>
      </c>
      <c r="O12" s="152">
        <f t="shared" si="1"/>
        <v>2.8770754699382541</v>
      </c>
      <c r="P12" s="52">
        <f t="shared" si="7"/>
        <v>1.9304363075363241E-2</v>
      </c>
    </row>
    <row r="13" spans="1:19" ht="20.100000000000001" customHeight="1" x14ac:dyDescent="0.25">
      <c r="A13" s="8" t="s">
        <v>170</v>
      </c>
      <c r="B13" s="19">
        <v>4647.8099999999995</v>
      </c>
      <c r="C13" s="140">
        <v>9163.98</v>
      </c>
      <c r="D13" s="247">
        <f t="shared" si="2"/>
        <v>2.9853540814503143E-2</v>
      </c>
      <c r="E13" s="215">
        <f t="shared" si="3"/>
        <v>5.9404257746587516E-2</v>
      </c>
      <c r="F13" s="52">
        <f t="shared" si="4"/>
        <v>0.97167698335345043</v>
      </c>
      <c r="H13" s="19">
        <v>1055.857</v>
      </c>
      <c r="I13" s="140">
        <v>2014.9249999999997</v>
      </c>
      <c r="J13" s="247">
        <f t="shared" si="5"/>
        <v>2.7366268449948373E-2</v>
      </c>
      <c r="K13" s="215">
        <f t="shared" si="6"/>
        <v>5.3274451636102137E-2</v>
      </c>
      <c r="L13" s="52">
        <f t="shared" si="0"/>
        <v>0.90833133653515563</v>
      </c>
      <c r="N13" s="27">
        <f t="shared" si="1"/>
        <v>2.2717301266618044</v>
      </c>
      <c r="O13" s="152">
        <f t="shared" si="1"/>
        <v>2.1987444320044345</v>
      </c>
      <c r="P13" s="52">
        <f t="shared" si="7"/>
        <v>-3.2127801538036918E-2</v>
      </c>
    </row>
    <row r="14" spans="1:19" ht="20.100000000000001" customHeight="1" x14ac:dyDescent="0.25">
      <c r="A14" s="8" t="s">
        <v>159</v>
      </c>
      <c r="B14" s="19">
        <v>8190.4000000000005</v>
      </c>
      <c r="C14" s="140">
        <v>7744.42</v>
      </c>
      <c r="D14" s="247">
        <f t="shared" si="2"/>
        <v>5.2608097294662773E-2</v>
      </c>
      <c r="E14" s="215">
        <f t="shared" si="3"/>
        <v>5.0202152533923829E-2</v>
      </c>
      <c r="F14" s="52">
        <f t="shared" si="4"/>
        <v>-5.445155303770273E-2</v>
      </c>
      <c r="H14" s="19">
        <v>1950.05</v>
      </c>
      <c r="I14" s="140">
        <v>1956.5880000000002</v>
      </c>
      <c r="J14" s="247">
        <f t="shared" si="5"/>
        <v>5.0542442575861907E-2</v>
      </c>
      <c r="K14" s="215">
        <f t="shared" si="6"/>
        <v>5.1732026143790875E-2</v>
      </c>
      <c r="L14" s="52">
        <f t="shared" si="0"/>
        <v>3.3527345452681922E-3</v>
      </c>
      <c r="N14" s="27">
        <f t="shared" si="1"/>
        <v>2.3808971478804453</v>
      </c>
      <c r="O14" s="152">
        <f t="shared" si="1"/>
        <v>2.5264487204981139</v>
      </c>
      <c r="P14" s="52">
        <f t="shared" si="7"/>
        <v>6.1133078657867899E-2</v>
      </c>
    </row>
    <row r="15" spans="1:19" ht="20.100000000000001" customHeight="1" x14ac:dyDescent="0.25">
      <c r="A15" s="8" t="s">
        <v>165</v>
      </c>
      <c r="B15" s="19">
        <v>4471.8999999999996</v>
      </c>
      <c r="C15" s="140">
        <v>4588.1100000000006</v>
      </c>
      <c r="D15" s="247">
        <f t="shared" si="2"/>
        <v>2.8723646011428308E-2</v>
      </c>
      <c r="E15" s="215">
        <f t="shared" si="3"/>
        <v>2.9741800943443315E-2</v>
      </c>
      <c r="F15" s="52">
        <f t="shared" si="4"/>
        <v>2.5986717055390539E-2</v>
      </c>
      <c r="H15" s="19">
        <v>1676.9190000000001</v>
      </c>
      <c r="I15" s="140">
        <v>1748.4979999999998</v>
      </c>
      <c r="J15" s="247">
        <f t="shared" si="5"/>
        <v>4.3463286716685097E-2</v>
      </c>
      <c r="K15" s="215">
        <f t="shared" si="6"/>
        <v>4.6230143621634211E-2</v>
      </c>
      <c r="L15" s="52">
        <f t="shared" si="0"/>
        <v>4.2684828545683909E-2</v>
      </c>
      <c r="N15" s="27">
        <f t="shared" si="1"/>
        <v>3.7499027259106872</v>
      </c>
      <c r="O15" s="152">
        <f t="shared" si="1"/>
        <v>3.8109330421458938</v>
      </c>
      <c r="P15" s="52">
        <f t="shared" si="7"/>
        <v>1.6275173170094703E-2</v>
      </c>
    </row>
    <row r="16" spans="1:19" ht="20.100000000000001" customHeight="1" x14ac:dyDescent="0.25">
      <c r="A16" s="8" t="s">
        <v>172</v>
      </c>
      <c r="B16" s="19">
        <v>3250.85</v>
      </c>
      <c r="C16" s="140">
        <v>4103.09</v>
      </c>
      <c r="D16" s="247">
        <f t="shared" si="2"/>
        <v>2.0880669209117315E-2</v>
      </c>
      <c r="E16" s="215">
        <f t="shared" si="3"/>
        <v>2.6597724560447074E-2</v>
      </c>
      <c r="F16" s="52">
        <f t="shared" si="4"/>
        <v>0.26215912761277826</v>
      </c>
      <c r="H16" s="19">
        <v>1122.1219999999998</v>
      </c>
      <c r="I16" s="140">
        <v>1175.894</v>
      </c>
      <c r="J16" s="247">
        <f t="shared" si="5"/>
        <v>2.9083760287229202E-2</v>
      </c>
      <c r="K16" s="215">
        <f t="shared" si="6"/>
        <v>3.1090540854961199E-2</v>
      </c>
      <c r="L16" s="52">
        <f t="shared" si="0"/>
        <v>4.7919923145611769E-2</v>
      </c>
      <c r="N16" s="27">
        <f t="shared" si="1"/>
        <v>3.4517803036129009</v>
      </c>
      <c r="O16" s="152">
        <f t="shared" si="1"/>
        <v>2.8658742557438415</v>
      </c>
      <c r="P16" s="52">
        <f t="shared" si="7"/>
        <v>-0.16974024889585376</v>
      </c>
    </row>
    <row r="17" spans="1:16" ht="20.100000000000001" customHeight="1" x14ac:dyDescent="0.25">
      <c r="A17" s="8" t="s">
        <v>169</v>
      </c>
      <c r="B17" s="19">
        <v>2448.3900000000003</v>
      </c>
      <c r="C17" s="140">
        <v>2341.11</v>
      </c>
      <c r="D17" s="247">
        <f t="shared" si="2"/>
        <v>1.5726355164006566E-2</v>
      </c>
      <c r="E17" s="215">
        <f t="shared" si="3"/>
        <v>1.5175928128729385E-2</v>
      </c>
      <c r="F17" s="52">
        <f t="shared" si="4"/>
        <v>-4.3816548834131892E-2</v>
      </c>
      <c r="H17" s="19">
        <v>787.20900000000006</v>
      </c>
      <c r="I17" s="140">
        <v>786.54900000000009</v>
      </c>
      <c r="J17" s="247">
        <f t="shared" si="5"/>
        <v>2.0403305390990834E-2</v>
      </c>
      <c r="K17" s="215">
        <f t="shared" si="6"/>
        <v>2.079629100831272E-2</v>
      </c>
      <c r="L17" s="52">
        <f t="shared" si="0"/>
        <v>-8.3840504872272558E-4</v>
      </c>
      <c r="N17" s="27">
        <f t="shared" si="1"/>
        <v>3.2152108120029892</v>
      </c>
      <c r="O17" s="152">
        <f t="shared" si="1"/>
        <v>3.3597267962633111</v>
      </c>
      <c r="P17" s="52">
        <f t="shared" si="7"/>
        <v>4.4947592151910042E-2</v>
      </c>
    </row>
    <row r="18" spans="1:16" ht="20.100000000000001" customHeight="1" x14ac:dyDescent="0.25">
      <c r="A18" s="8" t="s">
        <v>178</v>
      </c>
      <c r="B18" s="19">
        <v>2256.25</v>
      </c>
      <c r="C18" s="140">
        <v>2353.5499999999997</v>
      </c>
      <c r="D18" s="247">
        <f t="shared" si="2"/>
        <v>1.4492212776065012E-2</v>
      </c>
      <c r="E18" s="215">
        <f t="shared" si="3"/>
        <v>1.5256568741909195E-2</v>
      </c>
      <c r="F18" s="52">
        <f t="shared" si="4"/>
        <v>4.3124653739612065E-2</v>
      </c>
      <c r="H18" s="19">
        <v>596.76400000000012</v>
      </c>
      <c r="I18" s="140">
        <v>624.62599999999998</v>
      </c>
      <c r="J18" s="247">
        <f t="shared" si="5"/>
        <v>1.5467249660953135E-2</v>
      </c>
      <c r="K18" s="215">
        <f t="shared" si="6"/>
        <v>1.6515060177253217E-2</v>
      </c>
      <c r="L18" s="52">
        <f t="shared" si="0"/>
        <v>4.6688473165271104E-2</v>
      </c>
      <c r="N18" s="27">
        <f t="shared" si="1"/>
        <v>2.6449373961218843</v>
      </c>
      <c r="O18" s="152">
        <f t="shared" si="1"/>
        <v>2.6539737842833167</v>
      </c>
      <c r="P18" s="52">
        <f t="shared" si="7"/>
        <v>3.416484705718138E-3</v>
      </c>
    </row>
    <row r="19" spans="1:16" ht="20.100000000000001" customHeight="1" x14ac:dyDescent="0.25">
      <c r="A19" s="8" t="s">
        <v>176</v>
      </c>
      <c r="B19" s="19">
        <v>1098.6000000000001</v>
      </c>
      <c r="C19" s="140">
        <v>1034.73</v>
      </c>
      <c r="D19" s="247">
        <f t="shared" si="2"/>
        <v>7.0564631382980716E-3</v>
      </c>
      <c r="E19" s="215">
        <f t="shared" si="3"/>
        <v>6.7074969192563172E-3</v>
      </c>
      <c r="F19" s="52">
        <f t="shared" si="4"/>
        <v>-5.8137629710540789E-2</v>
      </c>
      <c r="H19" s="19">
        <v>516.31899999999996</v>
      </c>
      <c r="I19" s="140">
        <v>577.13499999999999</v>
      </c>
      <c r="J19" s="247">
        <f t="shared" si="5"/>
        <v>1.3382232972655285E-2</v>
      </c>
      <c r="K19" s="215">
        <f t="shared" si="6"/>
        <v>1.5259402034816089E-2</v>
      </c>
      <c r="L19" s="52">
        <f t="shared" si="0"/>
        <v>0.11778764678425555</v>
      </c>
      <c r="N19" s="27">
        <f t="shared" si="1"/>
        <v>4.6997906426360814</v>
      </c>
      <c r="O19" s="152">
        <f t="shared" si="1"/>
        <v>5.577638611038628</v>
      </c>
      <c r="P19" s="52">
        <f t="shared" si="7"/>
        <v>0.18678448364035372</v>
      </c>
    </row>
    <row r="20" spans="1:16" ht="20.100000000000001" customHeight="1" x14ac:dyDescent="0.25">
      <c r="A20" s="8" t="s">
        <v>183</v>
      </c>
      <c r="B20" s="19">
        <v>2054.3399999999997</v>
      </c>
      <c r="C20" s="140">
        <v>2839.41</v>
      </c>
      <c r="D20" s="247">
        <f t="shared" si="2"/>
        <v>1.3195316296678732E-2</v>
      </c>
      <c r="E20" s="215">
        <f t="shared" si="3"/>
        <v>1.8406090311004396E-2</v>
      </c>
      <c r="F20" s="52">
        <f t="shared" si="4"/>
        <v>0.38215193200736014</v>
      </c>
      <c r="H20" s="19">
        <v>393.34399999999994</v>
      </c>
      <c r="I20" s="140">
        <v>562.11199999999997</v>
      </c>
      <c r="J20" s="247">
        <f t="shared" si="5"/>
        <v>1.0194900916673841E-2</v>
      </c>
      <c r="K20" s="215">
        <f t="shared" si="6"/>
        <v>1.4862195147746267E-2</v>
      </c>
      <c r="L20" s="52">
        <f t="shared" si="0"/>
        <v>0.42905955092743264</v>
      </c>
      <c r="N20" s="27">
        <f t="shared" si="1"/>
        <v>1.9146976644567113</v>
      </c>
      <c r="O20" s="152">
        <f t="shared" si="1"/>
        <v>1.9796788769497888</v>
      </c>
      <c r="P20" s="52">
        <f t="shared" si="7"/>
        <v>3.3938106103824868E-2</v>
      </c>
    </row>
    <row r="21" spans="1:16" ht="20.100000000000001" customHeight="1" x14ac:dyDescent="0.25">
      <c r="A21" s="8" t="s">
        <v>166</v>
      </c>
      <c r="B21" s="19">
        <v>4185.43</v>
      </c>
      <c r="C21" s="140">
        <v>2042.17</v>
      </c>
      <c r="D21" s="247">
        <f t="shared" si="2"/>
        <v>2.6883608695546055E-2</v>
      </c>
      <c r="E21" s="215">
        <f t="shared" si="3"/>
        <v>1.3238090113940519E-2</v>
      </c>
      <c r="F21" s="52">
        <f t="shared" si="4"/>
        <v>-0.51207641747681842</v>
      </c>
      <c r="H21" s="19">
        <v>1004.5809999999999</v>
      </c>
      <c r="I21" s="140">
        <v>535.3359999999999</v>
      </c>
      <c r="J21" s="247">
        <f t="shared" si="5"/>
        <v>2.6037269559909707E-2</v>
      </c>
      <c r="K21" s="215">
        <f t="shared" si="6"/>
        <v>1.4154239905239337E-2</v>
      </c>
      <c r="L21" s="52">
        <f t="shared" si="0"/>
        <v>-0.46710519111948168</v>
      </c>
      <c r="N21" s="27">
        <f t="shared" si="1"/>
        <v>2.4001858829319804</v>
      </c>
      <c r="O21" s="152">
        <f t="shared" si="1"/>
        <v>2.6214076203254377</v>
      </c>
      <c r="P21" s="52">
        <f t="shared" si="7"/>
        <v>9.2168585344407084E-2</v>
      </c>
    </row>
    <row r="22" spans="1:16" ht="20.100000000000001" customHeight="1" x14ac:dyDescent="0.25">
      <c r="A22" s="8" t="s">
        <v>184</v>
      </c>
      <c r="B22" s="19">
        <v>3897.9500000000003</v>
      </c>
      <c r="C22" s="140">
        <v>2188.5300000000002</v>
      </c>
      <c r="D22" s="247">
        <f t="shared" si="2"/>
        <v>2.5037084006853238E-2</v>
      </c>
      <c r="E22" s="215">
        <f t="shared" si="3"/>
        <v>1.4186848968039999E-2</v>
      </c>
      <c r="F22" s="52">
        <f t="shared" si="4"/>
        <v>-0.43854333688220731</v>
      </c>
      <c r="H22" s="19">
        <v>866.81399999999996</v>
      </c>
      <c r="I22" s="140">
        <v>504.67200000000003</v>
      </c>
      <c r="J22" s="247">
        <f t="shared" si="5"/>
        <v>2.2466550508424481E-2</v>
      </c>
      <c r="K22" s="215">
        <f t="shared" si="6"/>
        <v>1.334348626181865E-2</v>
      </c>
      <c r="L22" s="52">
        <f t="shared" ref="L22" si="8">(I22-H22)/H22</f>
        <v>-0.41778513037399023</v>
      </c>
      <c r="N22" s="27">
        <f t="shared" ref="N22" si="9">(H22/B22)*10</f>
        <v>2.2237689041675752</v>
      </c>
      <c r="O22" s="152">
        <f t="shared" ref="O22" si="10">(I22/C22)*10</f>
        <v>2.3059862099217283</v>
      </c>
      <c r="P22" s="52">
        <f t="shared" ref="P22" si="11">(O22-N22)/N22</f>
        <v>3.6972054785040509E-2</v>
      </c>
    </row>
    <row r="23" spans="1:16" ht="20.100000000000001" customHeight="1" x14ac:dyDescent="0.25">
      <c r="A23" s="8" t="s">
        <v>182</v>
      </c>
      <c r="B23" s="19">
        <v>1980.66</v>
      </c>
      <c r="C23" s="140">
        <v>1367.86</v>
      </c>
      <c r="D23" s="247">
        <f t="shared" si="2"/>
        <v>1.2722059238577697E-2</v>
      </c>
      <c r="E23" s="215">
        <f t="shared" si="3"/>
        <v>8.8669669730015999E-3</v>
      </c>
      <c r="F23" s="52">
        <f t="shared" si="4"/>
        <v>-0.30939181888865336</v>
      </c>
      <c r="H23" s="19">
        <v>409.54199999999997</v>
      </c>
      <c r="I23" s="140">
        <v>320.92399999999998</v>
      </c>
      <c r="J23" s="247">
        <f t="shared" si="5"/>
        <v>1.0614729374838407E-2</v>
      </c>
      <c r="K23" s="215">
        <f t="shared" si="6"/>
        <v>8.4852042219260987E-3</v>
      </c>
      <c r="L23" s="52">
        <f t="shared" si="0"/>
        <v>-0.21638317925878175</v>
      </c>
      <c r="N23" s="27">
        <f t="shared" si="1"/>
        <v>2.0677047044924417</v>
      </c>
      <c r="O23" s="152">
        <f t="shared" si="1"/>
        <v>2.3461757782229178</v>
      </c>
      <c r="P23" s="52">
        <f t="shared" si="7"/>
        <v>0.13467642314951941</v>
      </c>
    </row>
    <row r="24" spans="1:16" ht="20.100000000000001" customHeight="1" x14ac:dyDescent="0.25">
      <c r="A24" s="8" t="s">
        <v>187</v>
      </c>
      <c r="B24" s="19">
        <v>1.2200000000000002</v>
      </c>
      <c r="C24" s="140">
        <v>1360.1</v>
      </c>
      <c r="D24" s="247">
        <f t="shared" si="2"/>
        <v>7.8362325038445726E-6</v>
      </c>
      <c r="E24" s="215">
        <f t="shared" si="3"/>
        <v>8.8166638252302684E-3</v>
      </c>
      <c r="F24" s="52">
        <f t="shared" si="4"/>
        <v>1113.8360655737702</v>
      </c>
      <c r="H24" s="19">
        <v>0.28500000000000003</v>
      </c>
      <c r="I24" s="140">
        <v>246.80399999999997</v>
      </c>
      <c r="J24" s="247">
        <f t="shared" si="5"/>
        <v>7.3867829717805412E-6</v>
      </c>
      <c r="K24" s="215">
        <f t="shared" si="6"/>
        <v>6.5254775049178272E-3</v>
      </c>
      <c r="L24" s="52">
        <f t="shared" si="0"/>
        <v>864.9789473684209</v>
      </c>
      <c r="N24" s="27">
        <f t="shared" ref="N24" si="12">(H24/B24)*10</f>
        <v>2.3360655737704916</v>
      </c>
      <c r="O24" s="152">
        <f t="shared" ref="O24" si="13">(I24/C24)*10</f>
        <v>1.814601867509742</v>
      </c>
      <c r="P24" s="52">
        <f t="shared" ref="P24" si="14">(O24-N24)/N24</f>
        <v>-0.22322306022389987</v>
      </c>
    </row>
    <row r="25" spans="1:16" ht="20.100000000000001" customHeight="1" x14ac:dyDescent="0.25">
      <c r="A25" s="8" t="s">
        <v>168</v>
      </c>
      <c r="B25" s="19">
        <v>745.95</v>
      </c>
      <c r="C25" s="140">
        <v>676.76</v>
      </c>
      <c r="D25" s="247">
        <f t="shared" si="2"/>
        <v>4.7913423247892281E-3</v>
      </c>
      <c r="E25" s="215">
        <f t="shared" si="3"/>
        <v>4.3870049337275474E-3</v>
      </c>
      <c r="F25" s="52">
        <f t="shared" si="4"/>
        <v>-9.2754206045981696E-2</v>
      </c>
      <c r="H25" s="19">
        <v>246.29899999999998</v>
      </c>
      <c r="I25" s="140">
        <v>224.035</v>
      </c>
      <c r="J25" s="247">
        <f t="shared" si="5"/>
        <v>6.3837096812862284E-3</v>
      </c>
      <c r="K25" s="215">
        <f t="shared" si="6"/>
        <v>5.9234670135583922E-3</v>
      </c>
      <c r="L25" s="52">
        <f t="shared" si="0"/>
        <v>-9.0394195672739167E-2</v>
      </c>
      <c r="N25" s="27">
        <f t="shared" si="1"/>
        <v>3.3018164756350958</v>
      </c>
      <c r="O25" s="152">
        <f t="shared" si="1"/>
        <v>3.310405461315681</v>
      </c>
      <c r="P25" s="52">
        <f t="shared" si="7"/>
        <v>2.6012910602286349E-3</v>
      </c>
    </row>
    <row r="26" spans="1:16" ht="20.100000000000001" customHeight="1" x14ac:dyDescent="0.25">
      <c r="A26" s="8" t="s">
        <v>202</v>
      </c>
      <c r="B26" s="19">
        <v>291.39000000000004</v>
      </c>
      <c r="C26" s="140">
        <v>673.51</v>
      </c>
      <c r="D26" s="247">
        <f t="shared" si="2"/>
        <v>1.8716391715534999E-3</v>
      </c>
      <c r="E26" s="215">
        <f t="shared" si="3"/>
        <v>4.3659372494161009E-3</v>
      </c>
      <c r="F26" s="52">
        <f t="shared" si="4"/>
        <v>1.3113696420604684</v>
      </c>
      <c r="H26" s="19">
        <v>90.66</v>
      </c>
      <c r="I26" s="140">
        <v>207.77600000000001</v>
      </c>
      <c r="J26" s="247">
        <f t="shared" si="5"/>
        <v>2.3497745411285046E-3</v>
      </c>
      <c r="K26" s="215">
        <f t="shared" si="6"/>
        <v>5.4935803879264788E-3</v>
      </c>
      <c r="L26" s="52">
        <f t="shared" si="0"/>
        <v>1.2918155746746087</v>
      </c>
      <c r="N26" s="27">
        <f t="shared" si="1"/>
        <v>3.1112941418717179</v>
      </c>
      <c r="O26" s="152">
        <f t="shared" si="1"/>
        <v>3.084972754673279</v>
      </c>
      <c r="P26" s="52">
        <f t="shared" si="7"/>
        <v>-8.4599481753288262E-3</v>
      </c>
    </row>
    <row r="27" spans="1:16" ht="20.100000000000001" customHeight="1" x14ac:dyDescent="0.25">
      <c r="A27" s="8" t="s">
        <v>177</v>
      </c>
      <c r="B27" s="19">
        <v>1058.24</v>
      </c>
      <c r="C27" s="140">
        <v>620.19000000000005</v>
      </c>
      <c r="D27" s="247">
        <f t="shared" si="2"/>
        <v>6.7972251515315404E-3</v>
      </c>
      <c r="E27" s="215">
        <f t="shared" si="3"/>
        <v>4.0202975794203085E-3</v>
      </c>
      <c r="F27" s="52">
        <f t="shared" si="4"/>
        <v>-0.4139420169337768</v>
      </c>
      <c r="H27" s="19">
        <v>309.83299999999997</v>
      </c>
      <c r="I27" s="140">
        <v>194.99200000000002</v>
      </c>
      <c r="J27" s="247">
        <f t="shared" si="5"/>
        <v>8.0304179947216833E-3</v>
      </c>
      <c r="K27" s="215">
        <f t="shared" si="6"/>
        <v>5.1555724771030339E-3</v>
      </c>
      <c r="L27" s="52">
        <f t="shared" si="0"/>
        <v>-0.37065451388328541</v>
      </c>
      <c r="N27" s="27">
        <f t="shared" si="1"/>
        <v>2.9278141064408825</v>
      </c>
      <c r="O27" s="152">
        <f t="shared" si="1"/>
        <v>3.1440687531240425</v>
      </c>
      <c r="P27" s="52">
        <f t="shared" si="7"/>
        <v>7.3862150676650765E-2</v>
      </c>
    </row>
    <row r="28" spans="1:16" ht="20.100000000000001" customHeight="1" x14ac:dyDescent="0.25">
      <c r="A28" s="8" t="s">
        <v>164</v>
      </c>
      <c r="B28" s="19">
        <v>168.95000000000002</v>
      </c>
      <c r="C28" s="140">
        <v>758.06</v>
      </c>
      <c r="D28" s="247">
        <f t="shared" si="2"/>
        <v>1.0851897389545413E-3</v>
      </c>
      <c r="E28" s="215">
        <f t="shared" si="3"/>
        <v>4.9140211597338852E-3</v>
      </c>
      <c r="F28" s="52">
        <f t="shared" si="4"/>
        <v>3.4868896123113338</v>
      </c>
      <c r="H28" s="19">
        <v>55.689</v>
      </c>
      <c r="I28" s="140">
        <v>184.81200000000001</v>
      </c>
      <c r="J28" s="247">
        <f t="shared" si="5"/>
        <v>1.4433773926859177E-3</v>
      </c>
      <c r="K28" s="215">
        <f t="shared" si="6"/>
        <v>4.8864141125705973E-3</v>
      </c>
      <c r="L28" s="52">
        <f t="shared" si="0"/>
        <v>2.3186446156332492</v>
      </c>
      <c r="N28" s="27">
        <f t="shared" si="1"/>
        <v>3.2961823024563475</v>
      </c>
      <c r="O28" s="152">
        <f t="shared" si="1"/>
        <v>2.4379600559322485</v>
      </c>
      <c r="P28" s="52">
        <f t="shared" si="7"/>
        <v>-0.26036856210426934</v>
      </c>
    </row>
    <row r="29" spans="1:16" ht="20.100000000000001" customHeight="1" x14ac:dyDescent="0.25">
      <c r="A29" s="8" t="s">
        <v>188</v>
      </c>
      <c r="B29" s="19">
        <v>734.19</v>
      </c>
      <c r="C29" s="140">
        <v>654.08000000000004</v>
      </c>
      <c r="D29" s="247">
        <f t="shared" si="2"/>
        <v>4.7158061819652835E-3</v>
      </c>
      <c r="E29" s="215">
        <f t="shared" si="3"/>
        <v>4.2399849090556689E-3</v>
      </c>
      <c r="F29" s="52">
        <f t="shared" si="4"/>
        <v>-0.10911344474863456</v>
      </c>
      <c r="H29" s="19">
        <v>189.06399999999999</v>
      </c>
      <c r="I29" s="140">
        <v>168.887</v>
      </c>
      <c r="J29" s="247">
        <f t="shared" si="5"/>
        <v>4.9002622307954945E-3</v>
      </c>
      <c r="K29" s="215">
        <f t="shared" si="6"/>
        <v>4.4653584195274675E-3</v>
      </c>
      <c r="L29" s="52">
        <f t="shared" si="0"/>
        <v>-0.10672047560614392</v>
      </c>
      <c r="N29" s="27">
        <f t="shared" ref="N29:N30" si="15">(H29/B29)*10</f>
        <v>2.5751372260586489</v>
      </c>
      <c r="O29" s="152">
        <f t="shared" ref="O29:O30" si="16">(I29/C29)*10</f>
        <v>2.5820541829745598</v>
      </c>
      <c r="P29" s="52">
        <f t="shared" ref="P29:P30" si="17">(O29-N29)/N29</f>
        <v>2.6860537162509035E-3</v>
      </c>
    </row>
    <row r="30" spans="1:16" ht="20.100000000000001" customHeight="1" x14ac:dyDescent="0.25">
      <c r="A30" s="8" t="s">
        <v>174</v>
      </c>
      <c r="B30" s="19">
        <v>110.63999999999999</v>
      </c>
      <c r="C30" s="140">
        <v>127.14000000000001</v>
      </c>
      <c r="D30" s="247">
        <f t="shared" si="2"/>
        <v>7.1065636411915024E-4</v>
      </c>
      <c r="E30" s="215">
        <f t="shared" si="3"/>
        <v>8.2416781026378684E-4</v>
      </c>
      <c r="F30" s="52">
        <f t="shared" si="4"/>
        <v>0.14913232104121502</v>
      </c>
      <c r="H30" s="19">
        <v>143.38799999999998</v>
      </c>
      <c r="I30" s="140">
        <v>168.429</v>
      </c>
      <c r="J30" s="247">
        <f t="shared" si="5"/>
        <v>3.7164071465181333E-3</v>
      </c>
      <c r="K30" s="215">
        <f t="shared" si="6"/>
        <v>4.4532489371153011E-3</v>
      </c>
      <c r="L30" s="52">
        <f t="shared" si="0"/>
        <v>0.17463804502468847</v>
      </c>
      <c r="N30" s="27">
        <f t="shared" si="15"/>
        <v>12.959869848156183</v>
      </c>
      <c r="O30" s="152">
        <f t="shared" si="16"/>
        <v>13.247522416234073</v>
      </c>
      <c r="P30" s="52">
        <f t="shared" si="17"/>
        <v>2.2195637105014196E-2</v>
      </c>
    </row>
    <row r="31" spans="1:16" ht="20.100000000000001" customHeight="1" x14ac:dyDescent="0.25">
      <c r="A31" s="8" t="s">
        <v>173</v>
      </c>
      <c r="B31" s="19">
        <v>743.81000000000006</v>
      </c>
      <c r="C31" s="140">
        <v>494.79999999999995</v>
      </c>
      <c r="D31" s="247">
        <f t="shared" si="2"/>
        <v>4.7775968022005172E-3</v>
      </c>
      <c r="E31" s="215">
        <f t="shared" si="3"/>
        <v>3.2074739068626841E-3</v>
      </c>
      <c r="F31" s="52">
        <f t="shared" si="4"/>
        <v>-0.33477635417646989</v>
      </c>
      <c r="H31" s="19">
        <v>210.97</v>
      </c>
      <c r="I31" s="140">
        <v>128.381</v>
      </c>
      <c r="J31" s="247">
        <f t="shared" si="5"/>
        <v>5.4680336966896163E-3</v>
      </c>
      <c r="K31" s="215">
        <f t="shared" si="6"/>
        <v>3.3943831038348474E-3</v>
      </c>
      <c r="L31" s="52">
        <f t="shared" si="0"/>
        <v>-0.39147272123998672</v>
      </c>
      <c r="N31" s="27">
        <f t="shared" si="1"/>
        <v>2.8363426143773274</v>
      </c>
      <c r="O31" s="152">
        <f t="shared" si="1"/>
        <v>2.5946038803556997</v>
      </c>
      <c r="P31" s="52">
        <f t="shared" si="7"/>
        <v>-8.5229031498614452E-2</v>
      </c>
    </row>
    <row r="32" spans="1:16" ht="20.100000000000001" customHeight="1" thickBot="1" x14ac:dyDescent="0.3">
      <c r="A32" s="8" t="s">
        <v>17</v>
      </c>
      <c r="B32" s="19">
        <f>B33-SUM(B7:B31)</f>
        <v>7056.5999999999185</v>
      </c>
      <c r="C32" s="140">
        <f>C33-SUM(C7:C31)</f>
        <v>6254.8500000000058</v>
      </c>
      <c r="D32" s="247">
        <f t="shared" si="2"/>
        <v>4.5325539579204072E-2</v>
      </c>
      <c r="E32" s="215">
        <f t="shared" si="3"/>
        <v>4.0546216989369603E-2</v>
      </c>
      <c r="F32" s="52">
        <f t="shared" si="4"/>
        <v>-0.11361703936738966</v>
      </c>
      <c r="H32" s="19">
        <f>H33-SUM(H7:H31)</f>
        <v>1996.1510000000271</v>
      </c>
      <c r="I32" s="140">
        <f>I33-SUM(I7:I31)</f>
        <v>1784.4839999999895</v>
      </c>
      <c r="J32" s="247">
        <f t="shared" si="5"/>
        <v>5.1737313038255781E-2</v>
      </c>
      <c r="K32" s="215">
        <f t="shared" si="6"/>
        <v>4.7181610508280722E-2</v>
      </c>
      <c r="L32" s="52">
        <f t="shared" si="0"/>
        <v>-0.10603756930213935</v>
      </c>
      <c r="N32" s="27">
        <f t="shared" si="1"/>
        <v>2.8287716464020214</v>
      </c>
      <c r="O32" s="152">
        <f t="shared" si="1"/>
        <v>2.8529605026499243</v>
      </c>
      <c r="P32" s="52">
        <f t="shared" si="7"/>
        <v>8.5510105697889239E-3</v>
      </c>
    </row>
    <row r="33" spans="1:16" ht="26.25" customHeight="1" thickBot="1" x14ac:dyDescent="0.3">
      <c r="A33" s="12" t="s">
        <v>18</v>
      </c>
      <c r="B33" s="17">
        <v>155687.06</v>
      </c>
      <c r="C33" s="145">
        <v>154264.70000000001</v>
      </c>
      <c r="D33" s="243">
        <f>SUM(D7:D32)</f>
        <v>0.99999999999999978</v>
      </c>
      <c r="E33" s="244">
        <f>SUM(E7:E32)</f>
        <v>1</v>
      </c>
      <c r="F33" s="57">
        <f t="shared" si="4"/>
        <v>-9.1360193968592247E-3</v>
      </c>
      <c r="G33" s="1"/>
      <c r="H33" s="17">
        <v>38582.425000000025</v>
      </c>
      <c r="I33" s="145">
        <v>37821.599999999984</v>
      </c>
      <c r="J33" s="243">
        <f>SUM(J7:J32)</f>
        <v>1</v>
      </c>
      <c r="K33" s="244">
        <f>SUM(K7:K32)</f>
        <v>1.0000000000000004</v>
      </c>
      <c r="L33" s="57">
        <f t="shared" si="0"/>
        <v>-1.9719470717562214E-2</v>
      </c>
      <c r="N33" s="29">
        <f t="shared" si="1"/>
        <v>2.4782037119847997</v>
      </c>
      <c r="O33" s="146">
        <f t="shared" si="1"/>
        <v>2.451733935242475</v>
      </c>
      <c r="P33" s="57">
        <f t="shared" si="7"/>
        <v>-1.0681033449475809E-2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jan-abr</v>
      </c>
      <c r="C37" s="364"/>
      <c r="D37" s="370" t="str">
        <f>B5</f>
        <v>jan-abr</v>
      </c>
      <c r="E37" s="364"/>
      <c r="F37" s="131" t="str">
        <f>F5</f>
        <v>2025/2024</v>
      </c>
      <c r="H37" s="359" t="str">
        <f>B5</f>
        <v>jan-abr</v>
      </c>
      <c r="I37" s="364"/>
      <c r="J37" s="370" t="str">
        <f>B5</f>
        <v>jan-abr</v>
      </c>
      <c r="K37" s="360"/>
      <c r="L37" s="131" t="str">
        <f>L5</f>
        <v>2025/2024</v>
      </c>
      <c r="N37" s="359" t="str">
        <f>B5</f>
        <v>jan-abr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163</v>
      </c>
      <c r="B39" s="39">
        <v>20802.830000000002</v>
      </c>
      <c r="C39" s="147">
        <v>21124.54</v>
      </c>
      <c r="D39" s="247">
        <f t="shared" ref="D39:D61" si="18">B39/$B$62</f>
        <v>0.32780371136775782</v>
      </c>
      <c r="E39" s="246">
        <f t="shared" ref="E39:E61" si="19">C39/$C$62</f>
        <v>0.32351906973951911</v>
      </c>
      <c r="F39" s="52">
        <f>(C39-B39)/B39</f>
        <v>1.5464722828576645E-2</v>
      </c>
      <c r="H39" s="39">
        <v>4456.3770000000004</v>
      </c>
      <c r="I39" s="147">
        <v>4349.83</v>
      </c>
      <c r="J39" s="247">
        <f t="shared" ref="J39:J61" si="20">H39/$H$62</f>
        <v>0.30668114699506122</v>
      </c>
      <c r="K39" s="246">
        <f t="shared" ref="K39:K61" si="21">I39/$I$62</f>
        <v>0.29663980573493298</v>
      </c>
      <c r="L39" s="52">
        <f t="shared" ref="L39:L62" si="22">(I39-H39)/H39</f>
        <v>-2.3908883830968626E-2</v>
      </c>
      <c r="N39" s="27">
        <f t="shared" ref="N39:O62" si="23">(H39/B39)*10</f>
        <v>2.1421974798621148</v>
      </c>
      <c r="O39" s="151">
        <f t="shared" si="23"/>
        <v>2.0591359622505392</v>
      </c>
      <c r="P39" s="61">
        <f t="shared" si="7"/>
        <v>-3.877397783929893E-2</v>
      </c>
    </row>
    <row r="40" spans="1:16" ht="20.100000000000001" customHeight="1" x14ac:dyDescent="0.25">
      <c r="A40" s="38" t="s">
        <v>167</v>
      </c>
      <c r="B40" s="19">
        <v>11402.779999999999</v>
      </c>
      <c r="C40" s="140">
        <v>12019.300000000001</v>
      </c>
      <c r="D40" s="247">
        <f t="shared" si="18"/>
        <v>0.17968101474222695</v>
      </c>
      <c r="E40" s="215">
        <f t="shared" si="19"/>
        <v>0.18407372444181988</v>
      </c>
      <c r="F40" s="52">
        <f t="shared" ref="F40:F62" si="24">(C40-B40)/B40</f>
        <v>5.4067516868693627E-2</v>
      </c>
      <c r="H40" s="19">
        <v>2216.326</v>
      </c>
      <c r="I40" s="140">
        <v>2388.7150000000001</v>
      </c>
      <c r="J40" s="247">
        <f t="shared" si="20"/>
        <v>0.15252421413066622</v>
      </c>
      <c r="K40" s="215">
        <f t="shared" si="21"/>
        <v>0.16290014863939981</v>
      </c>
      <c r="L40" s="52">
        <f t="shared" si="22"/>
        <v>7.7781427461483615E-2</v>
      </c>
      <c r="N40" s="27">
        <f t="shared" si="23"/>
        <v>1.9436716309531539</v>
      </c>
      <c r="O40" s="152">
        <f t="shared" si="23"/>
        <v>1.9873994325792683</v>
      </c>
      <c r="P40" s="52">
        <f t="shared" si="7"/>
        <v>2.2497525265968328E-2</v>
      </c>
    </row>
    <row r="41" spans="1:16" ht="20.100000000000001" customHeight="1" x14ac:dyDescent="0.25">
      <c r="A41" s="38" t="s">
        <v>170</v>
      </c>
      <c r="B41" s="19">
        <v>4647.8099999999995</v>
      </c>
      <c r="C41" s="140">
        <v>9163.98</v>
      </c>
      <c r="D41" s="247">
        <f t="shared" si="18"/>
        <v>7.3238562624997575E-2</v>
      </c>
      <c r="E41" s="215">
        <f t="shared" si="19"/>
        <v>0.14034493933177045</v>
      </c>
      <c r="F41" s="52">
        <f t="shared" si="24"/>
        <v>0.97167698335345043</v>
      </c>
      <c r="H41" s="19">
        <v>1055.857</v>
      </c>
      <c r="I41" s="140">
        <v>2014.9249999999997</v>
      </c>
      <c r="J41" s="247">
        <f t="shared" si="20"/>
        <v>7.2662486998466308E-2</v>
      </c>
      <c r="K41" s="215">
        <f t="shared" si="21"/>
        <v>0.13740926899912403</v>
      </c>
      <c r="L41" s="52">
        <f t="shared" si="22"/>
        <v>0.90833133653515563</v>
      </c>
      <c r="N41" s="27">
        <f t="shared" si="23"/>
        <v>2.2717301266618044</v>
      </c>
      <c r="O41" s="152">
        <f t="shared" si="23"/>
        <v>2.1987444320044345</v>
      </c>
      <c r="P41" s="52">
        <f t="shared" si="7"/>
        <v>-3.2127801538036918E-2</v>
      </c>
    </row>
    <row r="42" spans="1:16" ht="20.100000000000001" customHeight="1" x14ac:dyDescent="0.25">
      <c r="A42" s="38" t="s">
        <v>159</v>
      </c>
      <c r="B42" s="19">
        <v>8190.4000000000005</v>
      </c>
      <c r="C42" s="140">
        <v>7744.42</v>
      </c>
      <c r="D42" s="247">
        <f t="shared" si="18"/>
        <v>0.12906145546478454</v>
      </c>
      <c r="E42" s="215">
        <f t="shared" si="19"/>
        <v>0.11860459702659212</v>
      </c>
      <c r="F42" s="52">
        <f t="shared" si="24"/>
        <v>-5.445155303770273E-2</v>
      </c>
      <c r="H42" s="19">
        <v>1950.05</v>
      </c>
      <c r="I42" s="140">
        <v>1956.5880000000002</v>
      </c>
      <c r="J42" s="247">
        <f t="shared" si="20"/>
        <v>0.134199501231094</v>
      </c>
      <c r="K42" s="215">
        <f t="shared" si="21"/>
        <v>0.13343093505339315</v>
      </c>
      <c r="L42" s="52">
        <f t="shared" si="22"/>
        <v>3.3527345452681922E-3</v>
      </c>
      <c r="N42" s="27">
        <f t="shared" si="23"/>
        <v>2.3808971478804453</v>
      </c>
      <c r="O42" s="152">
        <f t="shared" si="23"/>
        <v>2.5264487204981139</v>
      </c>
      <c r="P42" s="52">
        <f t="shared" si="7"/>
        <v>6.1133078657867899E-2</v>
      </c>
    </row>
    <row r="43" spans="1:16" ht="20.100000000000001" customHeight="1" x14ac:dyDescent="0.25">
      <c r="A43" s="38" t="s">
        <v>172</v>
      </c>
      <c r="B43" s="19">
        <v>3250.85</v>
      </c>
      <c r="C43" s="140">
        <v>4103.09</v>
      </c>
      <c r="D43" s="247">
        <f t="shared" si="18"/>
        <v>5.1225756067798243E-2</v>
      </c>
      <c r="E43" s="215">
        <f t="shared" si="19"/>
        <v>6.2838190079288037E-2</v>
      </c>
      <c r="F43" s="52">
        <f t="shared" si="24"/>
        <v>0.26215912761277826</v>
      </c>
      <c r="H43" s="19">
        <v>1122.1219999999998</v>
      </c>
      <c r="I43" s="140">
        <v>1175.894</v>
      </c>
      <c r="J43" s="247">
        <f t="shared" si="20"/>
        <v>7.7222744401650043E-2</v>
      </c>
      <c r="K43" s="215">
        <f t="shared" si="21"/>
        <v>8.0190942571289753E-2</v>
      </c>
      <c r="L43" s="52">
        <f t="shared" si="22"/>
        <v>4.7919923145611769E-2</v>
      </c>
      <c r="N43" s="27">
        <f t="shared" si="23"/>
        <v>3.4517803036129009</v>
      </c>
      <c r="O43" s="152">
        <f t="shared" si="23"/>
        <v>2.8658742557438415</v>
      </c>
      <c r="P43" s="52">
        <f t="shared" si="7"/>
        <v>-0.16974024889585376</v>
      </c>
    </row>
    <row r="44" spans="1:16" ht="20.100000000000001" customHeight="1" x14ac:dyDescent="0.25">
      <c r="A44" s="38" t="s">
        <v>166</v>
      </c>
      <c r="B44" s="19">
        <v>4185.43</v>
      </c>
      <c r="C44" s="140">
        <v>2042.17</v>
      </c>
      <c r="D44" s="247">
        <f t="shared" si="18"/>
        <v>6.5952540479826766E-2</v>
      </c>
      <c r="E44" s="215">
        <f t="shared" si="19"/>
        <v>3.1275518361581066E-2</v>
      </c>
      <c r="F44" s="52">
        <f t="shared" si="24"/>
        <v>-0.51207641747681842</v>
      </c>
      <c r="H44" s="19">
        <v>1004.5809999999999</v>
      </c>
      <c r="I44" s="140">
        <v>535.3359999999999</v>
      </c>
      <c r="J44" s="247">
        <f t="shared" si="20"/>
        <v>6.913374997883831E-2</v>
      </c>
      <c r="K44" s="215">
        <f t="shared" si="21"/>
        <v>3.6507626055021933E-2</v>
      </c>
      <c r="L44" s="52">
        <f t="shared" si="22"/>
        <v>-0.46710519111948168</v>
      </c>
      <c r="N44" s="27">
        <f t="shared" si="23"/>
        <v>2.4001858829319804</v>
      </c>
      <c r="O44" s="152">
        <f t="shared" si="23"/>
        <v>2.6214076203254377</v>
      </c>
      <c r="P44" s="52">
        <f t="shared" si="7"/>
        <v>9.2168585344407084E-2</v>
      </c>
    </row>
    <row r="45" spans="1:16" ht="20.100000000000001" customHeight="1" x14ac:dyDescent="0.25">
      <c r="A45" s="38" t="s">
        <v>184</v>
      </c>
      <c r="B45" s="19">
        <v>3897.9500000000003</v>
      </c>
      <c r="C45" s="140">
        <v>2188.5300000000002</v>
      </c>
      <c r="D45" s="247">
        <f t="shared" si="18"/>
        <v>6.1422531296268422E-2</v>
      </c>
      <c r="E45" s="215">
        <f t="shared" si="19"/>
        <v>3.351699917238575E-2</v>
      </c>
      <c r="F45" s="52">
        <f t="shared" si="24"/>
        <v>-0.43854333688220731</v>
      </c>
      <c r="H45" s="19">
        <v>866.81399999999996</v>
      </c>
      <c r="I45" s="140">
        <v>504.67200000000003</v>
      </c>
      <c r="J45" s="247">
        <f t="shared" si="20"/>
        <v>5.9652832727432388E-2</v>
      </c>
      <c r="K45" s="215">
        <f t="shared" si="21"/>
        <v>3.4416472377049243E-2</v>
      </c>
      <c r="L45" s="52">
        <f t="shared" si="22"/>
        <v>-0.41778513037399023</v>
      </c>
      <c r="N45" s="27">
        <f t="shared" si="23"/>
        <v>2.2237689041675752</v>
      </c>
      <c r="O45" s="152">
        <f t="shared" si="23"/>
        <v>2.3059862099217283</v>
      </c>
      <c r="P45" s="52">
        <f t="shared" si="7"/>
        <v>3.6972054785040509E-2</v>
      </c>
    </row>
    <row r="46" spans="1:16" ht="20.100000000000001" customHeight="1" x14ac:dyDescent="0.25">
      <c r="A46" s="38" t="s">
        <v>182</v>
      </c>
      <c r="B46" s="19">
        <v>1980.66</v>
      </c>
      <c r="C46" s="140">
        <v>1367.86</v>
      </c>
      <c r="D46" s="247">
        <f t="shared" si="18"/>
        <v>3.1210546784147308E-2</v>
      </c>
      <c r="E46" s="215">
        <f t="shared" si="19"/>
        <v>2.0948564784553817E-2</v>
      </c>
      <c r="F46" s="52">
        <f t="shared" si="24"/>
        <v>-0.30939181888865336</v>
      </c>
      <c r="H46" s="19">
        <v>409.54199999999997</v>
      </c>
      <c r="I46" s="140">
        <v>320.92399999999998</v>
      </c>
      <c r="J46" s="247">
        <f t="shared" si="20"/>
        <v>2.8184063041042384E-2</v>
      </c>
      <c r="K46" s="215">
        <f t="shared" si="21"/>
        <v>2.1885644500055777E-2</v>
      </c>
      <c r="L46" s="52">
        <f t="shared" si="22"/>
        <v>-0.21638317925878175</v>
      </c>
      <c r="N46" s="27">
        <f t="shared" si="23"/>
        <v>2.0677047044924417</v>
      </c>
      <c r="O46" s="152">
        <f t="shared" si="23"/>
        <v>2.3461757782229178</v>
      </c>
      <c r="P46" s="52">
        <f t="shared" si="7"/>
        <v>0.13467642314951941</v>
      </c>
    </row>
    <row r="47" spans="1:16" ht="20.100000000000001" customHeight="1" x14ac:dyDescent="0.25">
      <c r="A47" s="38" t="s">
        <v>187</v>
      </c>
      <c r="B47" s="19">
        <v>1.2200000000000002</v>
      </c>
      <c r="C47" s="140">
        <v>1360.1</v>
      </c>
      <c r="D47" s="247">
        <f t="shared" si="18"/>
        <v>1.922433283686232E-5</v>
      </c>
      <c r="E47" s="215">
        <f t="shared" si="19"/>
        <v>2.0829721582231845E-2</v>
      </c>
      <c r="F47" s="52">
        <f t="shared" si="24"/>
        <v>1113.8360655737702</v>
      </c>
      <c r="H47" s="19">
        <v>0.28500000000000003</v>
      </c>
      <c r="I47" s="140">
        <v>246.80399999999997</v>
      </c>
      <c r="J47" s="247">
        <f t="shared" si="20"/>
        <v>1.9613270352484191E-5</v>
      </c>
      <c r="K47" s="215">
        <f t="shared" si="21"/>
        <v>1.6830977443855137E-2</v>
      </c>
      <c r="L47" s="52">
        <f t="shared" si="22"/>
        <v>864.9789473684209</v>
      </c>
      <c r="N47" s="27">
        <f t="shared" ref="N47:N48" si="25">(H47/B47)*10</f>
        <v>2.3360655737704916</v>
      </c>
      <c r="O47" s="152">
        <f t="shared" ref="O47:O48" si="26">(I47/C47)*10</f>
        <v>1.814601867509742</v>
      </c>
      <c r="P47" s="52">
        <f t="shared" ref="P47:P48" si="27">(O47-N47)/N47</f>
        <v>-0.22322306022389987</v>
      </c>
    </row>
    <row r="48" spans="1:16" ht="20.100000000000001" customHeight="1" x14ac:dyDescent="0.25">
      <c r="A48" s="38" t="s">
        <v>168</v>
      </c>
      <c r="B48" s="19">
        <v>745.95</v>
      </c>
      <c r="C48" s="140">
        <v>676.76</v>
      </c>
      <c r="D48" s="247">
        <f t="shared" si="18"/>
        <v>1.1754418917752005E-2</v>
      </c>
      <c r="E48" s="215">
        <f t="shared" si="19"/>
        <v>1.0364474948894363E-2</v>
      </c>
      <c r="F48" s="52">
        <f t="shared" si="24"/>
        <v>-9.2754206045981696E-2</v>
      </c>
      <c r="H48" s="19">
        <v>246.29899999999998</v>
      </c>
      <c r="I48" s="140">
        <v>224.035</v>
      </c>
      <c r="J48" s="247">
        <f t="shared" si="20"/>
        <v>1.6949925875601766E-2</v>
      </c>
      <c r="K48" s="215">
        <f t="shared" si="21"/>
        <v>1.5278229006150978E-2</v>
      </c>
      <c r="L48" s="52">
        <f t="shared" si="22"/>
        <v>-9.0394195672739167E-2</v>
      </c>
      <c r="N48" s="27">
        <f t="shared" si="25"/>
        <v>3.3018164756350958</v>
      </c>
      <c r="O48" s="152">
        <f t="shared" si="26"/>
        <v>3.310405461315681</v>
      </c>
      <c r="P48" s="52">
        <f t="shared" si="27"/>
        <v>2.6012910602286349E-3</v>
      </c>
    </row>
    <row r="49" spans="1:16" ht="20.100000000000001" customHeight="1" x14ac:dyDescent="0.25">
      <c r="A49" s="38" t="s">
        <v>177</v>
      </c>
      <c r="B49" s="19">
        <v>1058.24</v>
      </c>
      <c r="C49" s="140">
        <v>620.19000000000005</v>
      </c>
      <c r="D49" s="247">
        <f t="shared" si="18"/>
        <v>1.6675375394492768E-2</v>
      </c>
      <c r="E49" s="215">
        <f t="shared" si="19"/>
        <v>9.4981141299054252E-3</v>
      </c>
      <c r="F49" s="52">
        <f t="shared" si="24"/>
        <v>-0.4139420169337768</v>
      </c>
      <c r="H49" s="19">
        <v>309.83299999999997</v>
      </c>
      <c r="I49" s="140">
        <v>194.99200000000002</v>
      </c>
      <c r="J49" s="247">
        <f t="shared" si="20"/>
        <v>2.1322239975863976E-2</v>
      </c>
      <c r="K49" s="215">
        <f t="shared" si="21"/>
        <v>1.3297620596636204E-2</v>
      </c>
      <c r="L49" s="52">
        <f t="shared" si="22"/>
        <v>-0.37065451388328541</v>
      </c>
      <c r="N49" s="27">
        <f t="shared" si="23"/>
        <v>2.9278141064408825</v>
      </c>
      <c r="O49" s="152">
        <f t="shared" si="23"/>
        <v>3.1440687531240425</v>
      </c>
      <c r="P49" s="52">
        <f t="shared" si="7"/>
        <v>7.3862150676650765E-2</v>
      </c>
    </row>
    <row r="50" spans="1:16" ht="20.100000000000001" customHeight="1" x14ac:dyDescent="0.25">
      <c r="A50" s="38" t="s">
        <v>188</v>
      </c>
      <c r="B50" s="19">
        <v>734.19</v>
      </c>
      <c r="C50" s="140">
        <v>654.08000000000004</v>
      </c>
      <c r="D50" s="247">
        <f t="shared" si="18"/>
        <v>1.1569108955324545E-2</v>
      </c>
      <c r="E50" s="215">
        <f t="shared" si="19"/>
        <v>1.0017134249324466E-2</v>
      </c>
      <c r="F50" s="52">
        <f t="shared" si="24"/>
        <v>-0.10911344474863456</v>
      </c>
      <c r="H50" s="19">
        <v>189.06399999999999</v>
      </c>
      <c r="I50" s="140">
        <v>168.887</v>
      </c>
      <c r="J50" s="247">
        <f t="shared" si="20"/>
        <v>1.3011099459375687E-2</v>
      </c>
      <c r="K50" s="215">
        <f t="shared" si="21"/>
        <v>1.1517371223968667E-2</v>
      </c>
      <c r="L50" s="52">
        <f t="shared" si="22"/>
        <v>-0.10672047560614392</v>
      </c>
      <c r="N50" s="27">
        <f t="shared" si="23"/>
        <v>2.5751372260586489</v>
      </c>
      <c r="O50" s="152">
        <f t="shared" si="23"/>
        <v>2.5820541829745598</v>
      </c>
      <c r="P50" s="52">
        <f t="shared" si="7"/>
        <v>2.6860537162509035E-3</v>
      </c>
    </row>
    <row r="51" spans="1:16" ht="20.100000000000001" customHeight="1" x14ac:dyDescent="0.25">
      <c r="A51" s="38" t="s">
        <v>173</v>
      </c>
      <c r="B51" s="19">
        <v>743.81000000000006</v>
      </c>
      <c r="C51" s="140">
        <v>494.79999999999995</v>
      </c>
      <c r="D51" s="247">
        <f t="shared" si="18"/>
        <v>1.1720697547038165E-2</v>
      </c>
      <c r="E51" s="215">
        <f t="shared" si="19"/>
        <v>7.5777856325919537E-3</v>
      </c>
      <c r="F51" s="52">
        <f t="shared" si="24"/>
        <v>-0.33477635417646989</v>
      </c>
      <c r="H51" s="19">
        <v>210.97</v>
      </c>
      <c r="I51" s="140">
        <v>128.381</v>
      </c>
      <c r="J51" s="247">
        <f t="shared" si="20"/>
        <v>1.4518637355310841E-2</v>
      </c>
      <c r="K51" s="215">
        <f t="shared" si="21"/>
        <v>8.7550352312748842E-3</v>
      </c>
      <c r="L51" s="52">
        <f t="shared" si="22"/>
        <v>-0.39147272123998672</v>
      </c>
      <c r="N51" s="27">
        <f t="shared" si="23"/>
        <v>2.8363426143773274</v>
      </c>
      <c r="O51" s="152">
        <f t="shared" si="23"/>
        <v>2.5946038803556997</v>
      </c>
      <c r="P51" s="52">
        <f t="shared" si="7"/>
        <v>-8.5229031498614452E-2</v>
      </c>
    </row>
    <row r="52" spans="1:16" ht="20.100000000000001" customHeight="1" x14ac:dyDescent="0.25">
      <c r="A52" s="38" t="s">
        <v>190</v>
      </c>
      <c r="B52" s="19">
        <v>650.82000000000005</v>
      </c>
      <c r="C52" s="140">
        <v>501.45</v>
      </c>
      <c r="D52" s="247">
        <f t="shared" si="18"/>
        <v>1.0255393685972733E-2</v>
      </c>
      <c r="E52" s="215">
        <f t="shared" si="19"/>
        <v>7.6796293562312757E-3</v>
      </c>
      <c r="F52" s="52">
        <f t="shared" si="24"/>
        <v>-0.22951046372268838</v>
      </c>
      <c r="H52" s="19">
        <v>161.58099999999996</v>
      </c>
      <c r="I52" s="140">
        <v>120.28700000000001</v>
      </c>
      <c r="J52" s="247">
        <f t="shared" si="20"/>
        <v>1.1119760830964026E-2</v>
      </c>
      <c r="K52" s="215">
        <f t="shared" si="21"/>
        <v>8.2030590419482803E-3</v>
      </c>
      <c r="L52" s="52">
        <f t="shared" si="22"/>
        <v>-0.25556222575674098</v>
      </c>
      <c r="N52" s="27">
        <f t="shared" si="23"/>
        <v>2.4827294797332589</v>
      </c>
      <c r="O52" s="152">
        <f t="shared" si="23"/>
        <v>2.3987835277694689</v>
      </c>
      <c r="P52" s="52">
        <f t="shared" si="7"/>
        <v>-3.3811960847546306E-2</v>
      </c>
    </row>
    <row r="53" spans="1:16" ht="20.100000000000001" customHeight="1" x14ac:dyDescent="0.25">
      <c r="A53" s="38" t="s">
        <v>175</v>
      </c>
      <c r="B53" s="19">
        <v>432.21</v>
      </c>
      <c r="C53" s="140">
        <v>344.27000000000004</v>
      </c>
      <c r="D53" s="247">
        <f t="shared" si="18"/>
        <v>6.8106138487051323E-3</v>
      </c>
      <c r="E53" s="215">
        <f t="shared" si="19"/>
        <v>5.272441915384867E-3</v>
      </c>
      <c r="F53" s="52">
        <f t="shared" si="24"/>
        <v>-0.20346590777631232</v>
      </c>
      <c r="H53" s="19">
        <v>126.35899999999999</v>
      </c>
      <c r="I53" s="140">
        <v>117.539</v>
      </c>
      <c r="J53" s="247">
        <f t="shared" si="20"/>
        <v>8.6958358893668413E-3</v>
      </c>
      <c r="K53" s="215">
        <f t="shared" si="21"/>
        <v>8.0156571926439171E-3</v>
      </c>
      <c r="L53" s="52">
        <f t="shared" si="22"/>
        <v>-6.9801122199447549E-2</v>
      </c>
      <c r="N53" s="27">
        <f t="shared" si="23"/>
        <v>2.9235556789523609</v>
      </c>
      <c r="O53" s="152">
        <f t="shared" si="23"/>
        <v>3.4141516832718506</v>
      </c>
      <c r="P53" s="52">
        <f t="shared" si="7"/>
        <v>0.16780799074614919</v>
      </c>
    </row>
    <row r="54" spans="1:16" ht="20.100000000000001" customHeight="1" x14ac:dyDescent="0.25">
      <c r="A54" s="38" t="s">
        <v>211</v>
      </c>
      <c r="B54" s="19">
        <v>2.0300000000000002</v>
      </c>
      <c r="C54" s="140">
        <v>210.48</v>
      </c>
      <c r="D54" s="247">
        <f t="shared" si="18"/>
        <v>3.1988029228549593E-5</v>
      </c>
      <c r="E54" s="215">
        <f t="shared" si="19"/>
        <v>3.2234687145269894E-3</v>
      </c>
      <c r="F54" s="52">
        <f t="shared" si="24"/>
        <v>102.68472906403939</v>
      </c>
      <c r="H54" s="19">
        <v>0.87400000000000011</v>
      </c>
      <c r="I54" s="140">
        <v>47.17</v>
      </c>
      <c r="J54" s="247">
        <f t="shared" si="20"/>
        <v>6.014736241428486E-5</v>
      </c>
      <c r="K54" s="215">
        <f t="shared" si="21"/>
        <v>3.216792296829253E-3</v>
      </c>
      <c r="L54" s="52">
        <f t="shared" si="22"/>
        <v>52.970251716247134</v>
      </c>
      <c r="N54" s="27">
        <f t="shared" si="23"/>
        <v>4.305418719211823</v>
      </c>
      <c r="O54" s="152">
        <f t="shared" si="23"/>
        <v>2.241068034967693</v>
      </c>
      <c r="P54" s="52">
        <f t="shared" si="7"/>
        <v>-0.4794773328393116</v>
      </c>
    </row>
    <row r="55" spans="1:16" ht="20.100000000000001" customHeight="1" x14ac:dyDescent="0.25">
      <c r="A55" s="38" t="s">
        <v>186</v>
      </c>
      <c r="B55" s="19">
        <v>230.09</v>
      </c>
      <c r="C55" s="140">
        <v>127.75</v>
      </c>
      <c r="D55" s="247">
        <f t="shared" si="18"/>
        <v>3.6256776577325003E-3</v>
      </c>
      <c r="E55" s="215">
        <f t="shared" si="19"/>
        <v>1.9564715330711844E-3</v>
      </c>
      <c r="F55" s="52">
        <f t="shared" si="24"/>
        <v>-0.44478247642226953</v>
      </c>
      <c r="H55" s="19">
        <v>63.224000000000011</v>
      </c>
      <c r="I55" s="140">
        <v>33.723999999999997</v>
      </c>
      <c r="J55" s="247">
        <f t="shared" si="20"/>
        <v>4.3509803675981073E-3</v>
      </c>
      <c r="K55" s="215">
        <f t="shared" si="21"/>
        <v>2.2998325931369453E-3</v>
      </c>
      <c r="L55" s="52">
        <f t="shared" si="22"/>
        <v>-0.4665949639377453</v>
      </c>
      <c r="N55" s="27">
        <f t="shared" ref="N55:N56" si="28">(H55/B55)*10</f>
        <v>2.7477943413446915</v>
      </c>
      <c r="O55" s="152">
        <f t="shared" ref="O55:O56" si="29">(I55/C55)*10</f>
        <v>2.6398434442270058</v>
      </c>
      <c r="P55" s="52">
        <f t="shared" ref="P55:P56" si="30">(O55-N55)/N55</f>
        <v>-3.9286381623763598E-2</v>
      </c>
    </row>
    <row r="56" spans="1:16" ht="20.100000000000001" customHeight="1" x14ac:dyDescent="0.25">
      <c r="A56" s="38" t="s">
        <v>189</v>
      </c>
      <c r="B56" s="19">
        <v>66.500000000000014</v>
      </c>
      <c r="C56" s="140">
        <v>118.07000000000001</v>
      </c>
      <c r="D56" s="247">
        <f t="shared" si="18"/>
        <v>1.0478837161076594E-3</v>
      </c>
      <c r="E56" s="215">
        <f t="shared" si="19"/>
        <v>1.8082238270819161E-3</v>
      </c>
      <c r="F56" s="52">
        <f t="shared" si="24"/>
        <v>0.77548872180451101</v>
      </c>
      <c r="H56" s="19">
        <v>18.773</v>
      </c>
      <c r="I56" s="140">
        <v>32.597999999999999</v>
      </c>
      <c r="J56" s="247">
        <f t="shared" si="20"/>
        <v>1.2919295590427568E-3</v>
      </c>
      <c r="K56" s="215">
        <f t="shared" si="21"/>
        <v>2.2230442080144156E-3</v>
      </c>
      <c r="L56" s="52">
        <f t="shared" ref="L56:L57" si="31">(I56-H56)/H56</f>
        <v>0.73642997922548337</v>
      </c>
      <c r="N56" s="27">
        <f t="shared" si="28"/>
        <v>2.8230075187969916</v>
      </c>
      <c r="O56" s="152">
        <f t="shared" si="29"/>
        <v>2.7609045481494028</v>
      </c>
      <c r="P56" s="52">
        <f t="shared" si="30"/>
        <v>-2.1998868311216425E-2</v>
      </c>
    </row>
    <row r="57" spans="1:16" ht="20.100000000000001" customHeight="1" x14ac:dyDescent="0.25">
      <c r="A57" s="38" t="s">
        <v>191</v>
      </c>
      <c r="B57" s="19">
        <v>153.59</v>
      </c>
      <c r="C57" s="140">
        <v>143.85</v>
      </c>
      <c r="D57" s="247">
        <f t="shared" si="18"/>
        <v>2.4202174429620357E-3</v>
      </c>
      <c r="E57" s="215">
        <f t="shared" si="19"/>
        <v>2.2030405481979639E-3</v>
      </c>
      <c r="F57" s="52">
        <f t="shared" si="24"/>
        <v>-6.3415586952275602E-2</v>
      </c>
      <c r="H57" s="19">
        <v>34.525999999999996</v>
      </c>
      <c r="I57" s="140">
        <v>26.905000000000001</v>
      </c>
      <c r="J57" s="247">
        <f t="shared" si="20"/>
        <v>2.3760272708416457E-3</v>
      </c>
      <c r="K57" s="215">
        <f t="shared" si="21"/>
        <v>1.8348059517954431E-3</v>
      </c>
      <c r="L57" s="52">
        <f t="shared" si="31"/>
        <v>-0.22073220181891895</v>
      </c>
      <c r="N57" s="27">
        <f t="shared" ref="N57:N58" si="32">(H57/B57)*10</f>
        <v>2.2479328081255288</v>
      </c>
      <c r="O57" s="152">
        <f t="shared" ref="O57:O58" si="33">(I57/C57)*10</f>
        <v>1.8703510601320823</v>
      </c>
      <c r="P57" s="52">
        <f t="shared" ref="P57:P58" si="34">(O57-N57)/N57</f>
        <v>-0.16796843154235488</v>
      </c>
    </row>
    <row r="58" spans="1:16" ht="20.100000000000001" customHeight="1" x14ac:dyDescent="0.25">
      <c r="A58" s="38" t="s">
        <v>179</v>
      </c>
      <c r="B58" s="19">
        <v>64.73</v>
      </c>
      <c r="C58" s="140">
        <v>106.61</v>
      </c>
      <c r="D58" s="247">
        <f t="shared" si="18"/>
        <v>1.0199926758443425E-3</v>
      </c>
      <c r="E58" s="215">
        <f t="shared" si="19"/>
        <v>1.6327156958177611E-3</v>
      </c>
      <c r="F58" s="52">
        <f t="shared" si="24"/>
        <v>0.64699521087594614</v>
      </c>
      <c r="H58" s="19">
        <v>16.462</v>
      </c>
      <c r="I58" s="140">
        <v>24.163</v>
      </c>
      <c r="J58" s="247">
        <f t="shared" si="20"/>
        <v>1.1328900229564728E-3</v>
      </c>
      <c r="K58" s="215">
        <f t="shared" si="21"/>
        <v>1.6478132768345396E-3</v>
      </c>
      <c r="L58" s="52">
        <f t="shared" si="22"/>
        <v>0.46780464099137409</v>
      </c>
      <c r="N58" s="27">
        <f t="shared" si="32"/>
        <v>2.5431793604202069</v>
      </c>
      <c r="O58" s="152">
        <f t="shared" si="33"/>
        <v>2.2664853203264235</v>
      </c>
      <c r="P58" s="52">
        <f t="shared" si="34"/>
        <v>-0.10879847658407606</v>
      </c>
    </row>
    <row r="59" spans="1:16" ht="20.100000000000001" customHeight="1" x14ac:dyDescent="0.25">
      <c r="A59" s="38" t="s">
        <v>185</v>
      </c>
      <c r="B59" s="19">
        <v>57.420000000000009</v>
      </c>
      <c r="C59" s="140">
        <v>76.52000000000001</v>
      </c>
      <c r="D59" s="247">
        <f t="shared" ref="D59" si="35">B59/$B$62</f>
        <v>9.0480425532183143E-4</v>
      </c>
      <c r="E59" s="215">
        <f t="shared" ref="E59" si="36">C59/$C$62</f>
        <v>1.1718919899069047E-3</v>
      </c>
      <c r="F59" s="52">
        <f t="shared" si="24"/>
        <v>0.33263671194705674</v>
      </c>
      <c r="H59" s="19">
        <v>17.001000000000001</v>
      </c>
      <c r="I59" s="140">
        <v>21.027999999999999</v>
      </c>
      <c r="J59" s="247">
        <f t="shared" ref="J59:J60" si="37">H59/$H$62</f>
        <v>1.1699831903950308E-3</v>
      </c>
      <c r="K59" s="215">
        <f t="shared" ref="K59:K60" si="38">I59/$I$62</f>
        <v>1.4340196823770515E-3</v>
      </c>
      <c r="L59" s="52">
        <f t="shared" si="22"/>
        <v>0.23686841950473486</v>
      </c>
      <c r="N59" s="27">
        <f t="shared" ref="N59:N60" si="39">(H59/B59)*10</f>
        <v>2.9608150470219434</v>
      </c>
      <c r="O59" s="152">
        <f t="shared" ref="O59:O60" si="40">(I59/C59)*10</f>
        <v>2.7480397281756397</v>
      </c>
      <c r="P59" s="52">
        <f t="shared" ref="P59:P60" si="41">(O59-N59)/N59</f>
        <v>-7.186376570880984E-2</v>
      </c>
    </row>
    <row r="60" spans="1:16" ht="20.100000000000001" customHeight="1" x14ac:dyDescent="0.25">
      <c r="A60" s="38" t="s">
        <v>192</v>
      </c>
      <c r="B60" s="19">
        <v>95.2</v>
      </c>
      <c r="C60" s="140">
        <v>48.87</v>
      </c>
      <c r="D60" s="247">
        <f t="shared" si="18"/>
        <v>1.500128267269912E-3</v>
      </c>
      <c r="E60" s="215">
        <f t="shared" si="19"/>
        <v>7.4843650740656588E-4</v>
      </c>
      <c r="F60" s="52">
        <f t="shared" si="24"/>
        <v>-0.48665966386554627</v>
      </c>
      <c r="H60" s="19">
        <v>31.721999999999994</v>
      </c>
      <c r="I60" s="140">
        <v>14.278</v>
      </c>
      <c r="J60" s="247">
        <f t="shared" si="37"/>
        <v>2.1830602179701872E-3</v>
      </c>
      <c r="K60" s="215">
        <f t="shared" si="38"/>
        <v>9.7369854598533122E-4</v>
      </c>
      <c r="L60" s="52">
        <f t="shared" si="22"/>
        <v>-0.54990227602294928</v>
      </c>
      <c r="N60" s="27">
        <f t="shared" si="39"/>
        <v>3.3321428571428564</v>
      </c>
      <c r="O60" s="152">
        <f t="shared" si="40"/>
        <v>2.9216288111315736</v>
      </c>
      <c r="P60" s="52">
        <f t="shared" si="41"/>
        <v>-0.12319821316522959</v>
      </c>
    </row>
    <row r="61" spans="1:16" ht="20.100000000000001" customHeight="1" thickBot="1" x14ac:dyDescent="0.3">
      <c r="A61" s="8" t="s">
        <v>17</v>
      </c>
      <c r="B61" s="19">
        <f>B62-SUM(B39:B60)</f>
        <v>66.529999999998836</v>
      </c>
      <c r="C61" s="140">
        <f>C62-SUM(C39:C60)</f>
        <v>58.429999999978463</v>
      </c>
      <c r="D61" s="247">
        <f t="shared" si="18"/>
        <v>1.0483564456036292E-3</v>
      </c>
      <c r="E61" s="215">
        <f t="shared" si="19"/>
        <v>8.9484643191629887E-4</v>
      </c>
      <c r="F61" s="52">
        <f t="shared" si="24"/>
        <v>-0.12174958665294626</v>
      </c>
      <c r="H61" s="19">
        <f>H62-SUM(H39:H60)</f>
        <v>22.335999999999331</v>
      </c>
      <c r="I61" s="140">
        <f>I62-SUM(I39:I60)</f>
        <v>16.001000000002023</v>
      </c>
      <c r="J61" s="247">
        <f t="shared" si="20"/>
        <v>1.5371298476949955E-3</v>
      </c>
      <c r="K61" s="215">
        <f t="shared" si="21"/>
        <v>1.0911997782822001E-3</v>
      </c>
      <c r="L61" s="52">
        <f t="shared" si="22"/>
        <v>-0.28362285100275331</v>
      </c>
      <c r="N61" s="27">
        <f t="shared" si="23"/>
        <v>3.3572824289793655</v>
      </c>
      <c r="O61" s="152">
        <f t="shared" si="23"/>
        <v>2.7384905014560879</v>
      </c>
      <c r="P61" s="52">
        <f t="shared" si="7"/>
        <v>-0.18431333693644419</v>
      </c>
    </row>
    <row r="62" spans="1:16" ht="26.25" customHeight="1" thickBot="1" x14ac:dyDescent="0.3">
      <c r="A62" s="12" t="s">
        <v>18</v>
      </c>
      <c r="B62" s="17">
        <v>63461.239999999983</v>
      </c>
      <c r="C62" s="145">
        <v>65296.119999999981</v>
      </c>
      <c r="D62" s="253">
        <f>SUM(D39:D61)</f>
        <v>1.0000000000000002</v>
      </c>
      <c r="E62" s="254">
        <f>SUM(E39:E61)</f>
        <v>0.99999999999999978</v>
      </c>
      <c r="F62" s="57">
        <f t="shared" si="24"/>
        <v>2.8913396586640883E-2</v>
      </c>
      <c r="G62" s="1"/>
      <c r="H62" s="17">
        <v>14530.977999999999</v>
      </c>
      <c r="I62" s="145">
        <v>14663.676000000003</v>
      </c>
      <c r="J62" s="253">
        <f>SUM(J39:J61)</f>
        <v>1</v>
      </c>
      <c r="K62" s="254">
        <f>SUM(K39:K61)</f>
        <v>0.99999999999999967</v>
      </c>
      <c r="L62" s="57">
        <f t="shared" si="22"/>
        <v>9.1320763131018407E-3</v>
      </c>
      <c r="M62" s="1"/>
      <c r="N62" s="29">
        <f t="shared" si="23"/>
        <v>2.2897406353862615</v>
      </c>
      <c r="O62" s="146">
        <f t="shared" si="23"/>
        <v>2.2457193474895609</v>
      </c>
      <c r="P62" s="57">
        <f t="shared" si="7"/>
        <v>-1.9225447291445968E-2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jan-abr</v>
      </c>
      <c r="C66" s="364"/>
      <c r="D66" s="370" t="str">
        <f>B5</f>
        <v>jan-abr</v>
      </c>
      <c r="E66" s="364"/>
      <c r="F66" s="131" t="str">
        <f>F37</f>
        <v>2025/2024</v>
      </c>
      <c r="H66" s="359" t="str">
        <f>B5</f>
        <v>jan-abr</v>
      </c>
      <c r="I66" s="364"/>
      <c r="J66" s="370" t="str">
        <f>B5</f>
        <v>jan-abr</v>
      </c>
      <c r="K66" s="360"/>
      <c r="L66" s="131" t="str">
        <f>L37</f>
        <v>2025/2024</v>
      </c>
      <c r="N66" s="359" t="str">
        <f>B5</f>
        <v>jan-abr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160</v>
      </c>
      <c r="B68" s="39">
        <v>25378.04</v>
      </c>
      <c r="C68" s="147">
        <v>25000.859999999997</v>
      </c>
      <c r="D68" s="247">
        <f>B68/$B$96</f>
        <v>0.27517283120930774</v>
      </c>
      <c r="E68" s="246">
        <f>C68/$C$96</f>
        <v>0.28100774453183358</v>
      </c>
      <c r="F68" s="61">
        <f t="shared" ref="F68:F94" si="42">(C68-B68)/B68</f>
        <v>-1.4862455887058415E-2</v>
      </c>
      <c r="H68" s="19">
        <v>7293.7380000000003</v>
      </c>
      <c r="I68" s="147">
        <v>7139.415</v>
      </c>
      <c r="J68" s="245">
        <f>H68/$H$96</f>
        <v>0.30325568353538152</v>
      </c>
      <c r="K68" s="246">
        <f>I68/$I$96</f>
        <v>0.30829253088489278</v>
      </c>
      <c r="L68" s="61">
        <f t="shared" ref="L68:L96" si="43">(I68-H68)/H68</f>
        <v>-2.1158286738569485E-2</v>
      </c>
      <c r="N68" s="41">
        <f t="shared" ref="N68:O96" si="44">(H68/B68)*10</f>
        <v>2.8740351894787777</v>
      </c>
      <c r="O68" s="149">
        <f t="shared" si="44"/>
        <v>2.8556677650288833</v>
      </c>
      <c r="P68" s="61">
        <f t="shared" si="7"/>
        <v>-6.3908140433121836E-3</v>
      </c>
    </row>
    <row r="69" spans="1:16" ht="20.100000000000001" customHeight="1" x14ac:dyDescent="0.25">
      <c r="A69" s="38" t="s">
        <v>171</v>
      </c>
      <c r="B69" s="19">
        <v>29379.520000000004</v>
      </c>
      <c r="C69" s="140">
        <v>23860.850000000002</v>
      </c>
      <c r="D69" s="247">
        <f t="shared" ref="D69:D95" si="45">B69/$B$96</f>
        <v>0.31856068072910604</v>
      </c>
      <c r="E69" s="215">
        <f t="shared" ref="E69:E95" si="46">C69/$C$96</f>
        <v>0.26819411976677615</v>
      </c>
      <c r="F69" s="52">
        <f t="shared" si="42"/>
        <v>-0.18784071353105841</v>
      </c>
      <c r="H69" s="19">
        <v>5878.5049999999992</v>
      </c>
      <c r="I69" s="140">
        <v>4423.5190000000002</v>
      </c>
      <c r="J69" s="214">
        <f t="shared" ref="J69:J96" si="47">H69/$H$96</f>
        <v>0.24441377685093127</v>
      </c>
      <c r="K69" s="215">
        <f t="shared" ref="K69:K96" si="48">I69/$I$96</f>
        <v>0.1910153518078736</v>
      </c>
      <c r="L69" s="52">
        <f t="shared" si="43"/>
        <v>-0.24750952835797524</v>
      </c>
      <c r="N69" s="40">
        <f t="shared" si="44"/>
        <v>2.0008853105836986</v>
      </c>
      <c r="O69" s="143">
        <f t="shared" si="44"/>
        <v>1.8538815675049294</v>
      </c>
      <c r="P69" s="52">
        <f t="shared" si="7"/>
        <v>-7.3469349942843667E-2</v>
      </c>
    </row>
    <row r="70" spans="1:16" ht="20.100000000000001" customHeight="1" x14ac:dyDescent="0.25">
      <c r="A70" s="38" t="s">
        <v>161</v>
      </c>
      <c r="B70" s="19">
        <v>12340.349999999999</v>
      </c>
      <c r="C70" s="140">
        <v>12831.75</v>
      </c>
      <c r="D70" s="247">
        <f t="shared" si="45"/>
        <v>0.13380580405790915</v>
      </c>
      <c r="E70" s="215">
        <f t="shared" si="46"/>
        <v>0.14422788359665853</v>
      </c>
      <c r="F70" s="52">
        <f t="shared" si="42"/>
        <v>3.9820588557050771E-2</v>
      </c>
      <c r="H70" s="19">
        <v>3142.6390000000001</v>
      </c>
      <c r="I70" s="140">
        <v>3090.82</v>
      </c>
      <c r="J70" s="214">
        <f t="shared" si="47"/>
        <v>0.13066319876720933</v>
      </c>
      <c r="K70" s="215">
        <f t="shared" si="48"/>
        <v>0.13346705861889865</v>
      </c>
      <c r="L70" s="52">
        <f t="shared" si="43"/>
        <v>-1.6489008123427462E-2</v>
      </c>
      <c r="N70" s="40">
        <f t="shared" si="44"/>
        <v>2.5466368457944877</v>
      </c>
      <c r="O70" s="143">
        <f t="shared" si="44"/>
        <v>2.4087283496015743</v>
      </c>
      <c r="P70" s="52">
        <f t="shared" si="7"/>
        <v>-5.4153184982246381E-2</v>
      </c>
    </row>
    <row r="71" spans="1:16" ht="20.100000000000001" customHeight="1" x14ac:dyDescent="0.25">
      <c r="A71" s="38" t="s">
        <v>162</v>
      </c>
      <c r="B71" s="19">
        <v>6989.9700000000012</v>
      </c>
      <c r="C71" s="140">
        <v>8040.95</v>
      </c>
      <c r="D71" s="247">
        <f t="shared" si="45"/>
        <v>7.5791898624484988E-2</v>
      </c>
      <c r="E71" s="215">
        <f t="shared" si="46"/>
        <v>9.0379659875430188E-2</v>
      </c>
      <c r="F71" s="52">
        <f t="shared" si="42"/>
        <v>0.15035543786310934</v>
      </c>
      <c r="H71" s="19">
        <v>1972.98</v>
      </c>
      <c r="I71" s="140">
        <v>2313.442</v>
      </c>
      <c r="J71" s="214">
        <f t="shared" si="47"/>
        <v>8.2031654893778339E-2</v>
      </c>
      <c r="K71" s="215">
        <f t="shared" si="48"/>
        <v>9.9898505582797475E-2</v>
      </c>
      <c r="L71" s="52">
        <f t="shared" si="43"/>
        <v>0.17256231690133705</v>
      </c>
      <c r="N71" s="40">
        <f t="shared" si="44"/>
        <v>2.8225872214043832</v>
      </c>
      <c r="O71" s="143">
        <f t="shared" si="44"/>
        <v>2.8770754699382541</v>
      </c>
      <c r="P71" s="52">
        <f t="shared" si="7"/>
        <v>1.9304363075363241E-2</v>
      </c>
    </row>
    <row r="72" spans="1:16" ht="20.100000000000001" customHeight="1" x14ac:dyDescent="0.25">
      <c r="A72" s="38" t="s">
        <v>165</v>
      </c>
      <c r="B72" s="19">
        <v>4471.8999999999996</v>
      </c>
      <c r="C72" s="140">
        <v>4588.1100000000006</v>
      </c>
      <c r="D72" s="247">
        <f t="shared" si="45"/>
        <v>4.8488590288489702E-2</v>
      </c>
      <c r="E72" s="215">
        <f t="shared" si="46"/>
        <v>5.1570003702430693E-2</v>
      </c>
      <c r="F72" s="52">
        <f t="shared" si="42"/>
        <v>2.5986717055390539E-2</v>
      </c>
      <c r="H72" s="19">
        <v>1676.9190000000001</v>
      </c>
      <c r="I72" s="140">
        <v>1748.4979999999998</v>
      </c>
      <c r="J72" s="214">
        <f t="shared" si="47"/>
        <v>6.9722166820150172E-2</v>
      </c>
      <c r="K72" s="215">
        <f t="shared" si="48"/>
        <v>7.5503227318649099E-2</v>
      </c>
      <c r="L72" s="52">
        <f t="shared" si="43"/>
        <v>4.2684828545683909E-2</v>
      </c>
      <c r="N72" s="40">
        <f t="shared" si="44"/>
        <v>3.7499027259106872</v>
      </c>
      <c r="O72" s="143">
        <f t="shared" si="44"/>
        <v>3.8109330421458938</v>
      </c>
      <c r="P72" s="52">
        <f t="shared" ref="P72:P86" si="49">(O72-N72)/N72</f>
        <v>1.6275173170094703E-2</v>
      </c>
    </row>
    <row r="73" spans="1:16" ht="20.100000000000001" customHeight="1" x14ac:dyDescent="0.25">
      <c r="A73" s="38" t="s">
        <v>169</v>
      </c>
      <c r="B73" s="19">
        <v>2448.3900000000003</v>
      </c>
      <c r="C73" s="140">
        <v>2341.11</v>
      </c>
      <c r="D73" s="247">
        <f t="shared" si="45"/>
        <v>2.6547771545972702E-2</v>
      </c>
      <c r="E73" s="215">
        <f t="shared" si="46"/>
        <v>2.6313896433999513E-2</v>
      </c>
      <c r="F73" s="52">
        <f t="shared" si="42"/>
        <v>-4.3816548834131892E-2</v>
      </c>
      <c r="H73" s="19">
        <v>787.20900000000006</v>
      </c>
      <c r="I73" s="140">
        <v>786.54900000000009</v>
      </c>
      <c r="J73" s="214">
        <f t="shared" si="47"/>
        <v>3.2730213695666636E-2</v>
      </c>
      <c r="K73" s="215">
        <f t="shared" si="48"/>
        <v>3.3964572990221403E-2</v>
      </c>
      <c r="L73" s="52">
        <f t="shared" si="43"/>
        <v>-8.3840504872272558E-4</v>
      </c>
      <c r="N73" s="40">
        <f t="shared" si="44"/>
        <v>3.2152108120029892</v>
      </c>
      <c r="O73" s="143">
        <f t="shared" si="44"/>
        <v>3.3597267962633111</v>
      </c>
      <c r="P73" s="52">
        <f t="shared" si="49"/>
        <v>4.4947592151910042E-2</v>
      </c>
    </row>
    <row r="74" spans="1:16" ht="20.100000000000001" customHeight="1" x14ac:dyDescent="0.25">
      <c r="A74" s="38" t="s">
        <v>178</v>
      </c>
      <c r="B74" s="19">
        <v>2256.25</v>
      </c>
      <c r="C74" s="140">
        <v>2353.5499999999997</v>
      </c>
      <c r="D74" s="247">
        <f t="shared" si="45"/>
        <v>2.4464407039156713E-2</v>
      </c>
      <c r="E74" s="215">
        <f t="shared" si="46"/>
        <v>2.6453721077710806E-2</v>
      </c>
      <c r="F74" s="52">
        <f t="shared" si="42"/>
        <v>4.3124653739612065E-2</v>
      </c>
      <c r="H74" s="19">
        <v>596.76400000000012</v>
      </c>
      <c r="I74" s="140">
        <v>624.62599999999998</v>
      </c>
      <c r="J74" s="214">
        <f t="shared" si="47"/>
        <v>2.4811979087994172E-2</v>
      </c>
      <c r="K74" s="215">
        <f t="shared" si="48"/>
        <v>2.697245228026484E-2</v>
      </c>
      <c r="L74" s="52">
        <f t="shared" si="43"/>
        <v>4.6688473165271104E-2</v>
      </c>
      <c r="N74" s="40">
        <f t="shared" si="44"/>
        <v>2.6449373961218843</v>
      </c>
      <c r="O74" s="143">
        <f t="shared" si="44"/>
        <v>2.6539737842833167</v>
      </c>
      <c r="P74" s="52">
        <f t="shared" si="49"/>
        <v>3.416484705718138E-3</v>
      </c>
    </row>
    <row r="75" spans="1:16" ht="20.100000000000001" customHeight="1" x14ac:dyDescent="0.25">
      <c r="A75" s="38" t="s">
        <v>176</v>
      </c>
      <c r="B75" s="19">
        <v>1098.6000000000001</v>
      </c>
      <c r="C75" s="140">
        <v>1034.73</v>
      </c>
      <c r="D75" s="247">
        <f t="shared" si="45"/>
        <v>1.1912065406412218E-2</v>
      </c>
      <c r="E75" s="215">
        <f t="shared" si="46"/>
        <v>1.1630285658150328E-2</v>
      </c>
      <c r="F75" s="52">
        <f t="shared" si="42"/>
        <v>-5.8137629710540789E-2</v>
      </c>
      <c r="H75" s="19">
        <v>516.31899999999996</v>
      </c>
      <c r="I75" s="140">
        <v>577.13499999999999</v>
      </c>
      <c r="J75" s="214">
        <f t="shared" si="47"/>
        <v>2.1467273881692027E-2</v>
      </c>
      <c r="K75" s="215">
        <f t="shared" si="48"/>
        <v>2.4921707144388242E-2</v>
      </c>
      <c r="L75" s="52">
        <f t="shared" si="43"/>
        <v>0.11778764678425555</v>
      </c>
      <c r="N75" s="40">
        <f t="shared" ref="N75" si="50">(H75/B75)*10</f>
        <v>4.6997906426360814</v>
      </c>
      <c r="O75" s="143">
        <f t="shared" ref="O75" si="51">(I75/C75)*10</f>
        <v>5.577638611038628</v>
      </c>
      <c r="P75" s="52">
        <f t="shared" ref="P75" si="52">(O75-N75)/N75</f>
        <v>0.18678448364035372</v>
      </c>
    </row>
    <row r="76" spans="1:16" ht="20.100000000000001" customHeight="1" x14ac:dyDescent="0.25">
      <c r="A76" s="38" t="s">
        <v>183</v>
      </c>
      <c r="B76" s="19">
        <v>2054.3399999999997</v>
      </c>
      <c r="C76" s="140">
        <v>2839.41</v>
      </c>
      <c r="D76" s="247">
        <f t="shared" si="45"/>
        <v>2.2275106906070333E-2</v>
      </c>
      <c r="E76" s="215">
        <f t="shared" si="46"/>
        <v>3.1914750128640923E-2</v>
      </c>
      <c r="F76" s="52">
        <f t="shared" si="42"/>
        <v>0.38215193200736014</v>
      </c>
      <c r="H76" s="19">
        <v>393.34399999999994</v>
      </c>
      <c r="I76" s="140">
        <v>562.11199999999997</v>
      </c>
      <c r="J76" s="214">
        <f t="shared" si="47"/>
        <v>1.6354275898660068E-2</v>
      </c>
      <c r="K76" s="215">
        <f t="shared" si="48"/>
        <v>2.4272987509588506E-2</v>
      </c>
      <c r="L76" s="52">
        <f t="shared" si="43"/>
        <v>0.42905955092743264</v>
      </c>
      <c r="N76" s="40">
        <f t="shared" si="44"/>
        <v>1.9146976644567113</v>
      </c>
      <c r="O76" s="143">
        <f t="shared" si="44"/>
        <v>1.9796788769497888</v>
      </c>
      <c r="P76" s="52">
        <f t="shared" si="49"/>
        <v>3.3938106103824868E-2</v>
      </c>
    </row>
    <row r="77" spans="1:16" ht="20.100000000000001" customHeight="1" x14ac:dyDescent="0.25">
      <c r="A77" s="38" t="s">
        <v>202</v>
      </c>
      <c r="B77" s="19">
        <v>291.39000000000004</v>
      </c>
      <c r="C77" s="140">
        <v>673.51</v>
      </c>
      <c r="D77" s="247">
        <f t="shared" si="45"/>
        <v>3.159527342776676E-3</v>
      </c>
      <c r="E77" s="215">
        <f t="shared" si="46"/>
        <v>7.5702006258838803E-3</v>
      </c>
      <c r="F77" s="52">
        <f t="shared" si="42"/>
        <v>1.3113696420604684</v>
      </c>
      <c r="H77" s="19">
        <v>90.66</v>
      </c>
      <c r="I77" s="140">
        <v>207.77600000000001</v>
      </c>
      <c r="J77" s="214">
        <f t="shared" si="47"/>
        <v>3.7694197775293941E-3</v>
      </c>
      <c r="K77" s="215">
        <f t="shared" si="48"/>
        <v>8.9721341170305238E-3</v>
      </c>
      <c r="L77" s="52">
        <f t="shared" si="43"/>
        <v>1.2918155746746087</v>
      </c>
      <c r="N77" s="40">
        <f t="shared" si="44"/>
        <v>3.1112941418717179</v>
      </c>
      <c r="O77" s="143">
        <f t="shared" si="44"/>
        <v>3.084972754673279</v>
      </c>
      <c r="P77" s="52">
        <f t="shared" si="49"/>
        <v>-8.4599481753288262E-3</v>
      </c>
    </row>
    <row r="78" spans="1:16" ht="20.100000000000001" customHeight="1" x14ac:dyDescent="0.25">
      <c r="A78" s="38" t="s">
        <v>164</v>
      </c>
      <c r="B78" s="19">
        <v>168.95000000000002</v>
      </c>
      <c r="C78" s="140">
        <v>758.06</v>
      </c>
      <c r="D78" s="247">
        <f t="shared" si="45"/>
        <v>1.8319164849930313E-3</v>
      </c>
      <c r="E78" s="215">
        <f t="shared" si="46"/>
        <v>8.5205361263493255E-3</v>
      </c>
      <c r="F78" s="52">
        <f t="shared" si="42"/>
        <v>3.4868896123113338</v>
      </c>
      <c r="H78" s="19">
        <v>55.689</v>
      </c>
      <c r="I78" s="140">
        <v>184.81200000000001</v>
      </c>
      <c r="J78" s="214">
        <f t="shared" si="47"/>
        <v>2.3154116257537438E-3</v>
      </c>
      <c r="K78" s="215">
        <f t="shared" si="48"/>
        <v>7.9805080973579488E-3</v>
      </c>
      <c r="L78" s="52">
        <f t="shared" si="43"/>
        <v>2.3186446156332492</v>
      </c>
      <c r="N78" s="40">
        <f t="shared" si="44"/>
        <v>3.2961823024563475</v>
      </c>
      <c r="O78" s="143">
        <f t="shared" si="44"/>
        <v>2.4379600559322485</v>
      </c>
      <c r="P78" s="52">
        <f t="shared" si="49"/>
        <v>-0.26036856210426934</v>
      </c>
    </row>
    <row r="79" spans="1:16" ht="20.100000000000001" customHeight="1" x14ac:dyDescent="0.25">
      <c r="A79" s="38" t="s">
        <v>174</v>
      </c>
      <c r="B79" s="19">
        <v>110.63999999999999</v>
      </c>
      <c r="C79" s="140">
        <v>127.14000000000001</v>
      </c>
      <c r="D79" s="247">
        <f t="shared" si="45"/>
        <v>1.1996640420220712E-3</v>
      </c>
      <c r="E79" s="215">
        <f t="shared" si="46"/>
        <v>1.4290438264834622E-3</v>
      </c>
      <c r="F79" s="52">
        <f t="shared" si="42"/>
        <v>0.14913232104121502</v>
      </c>
      <c r="H79" s="19">
        <v>143.38799999999998</v>
      </c>
      <c r="I79" s="140">
        <v>168.429</v>
      </c>
      <c r="J79" s="214">
        <f t="shared" si="47"/>
        <v>5.961720307306251E-3</v>
      </c>
      <c r="K79" s="215">
        <f t="shared" si="48"/>
        <v>7.2730612640407657E-3</v>
      </c>
      <c r="L79" s="52">
        <f t="shared" ref="L79" si="53">(I79-H79)/H79</f>
        <v>0.17463804502468847</v>
      </c>
      <c r="N79" s="40">
        <f t="shared" ref="N79" si="54">(H79/B79)*10</f>
        <v>12.959869848156183</v>
      </c>
      <c r="O79" s="143">
        <f t="shared" ref="O79" si="55">(I79/C79)*10</f>
        <v>13.247522416234073</v>
      </c>
      <c r="P79" s="52">
        <f t="shared" ref="P79" si="56">(O79-N79)/N79</f>
        <v>2.2195637105014196E-2</v>
      </c>
    </row>
    <row r="80" spans="1:16" ht="20.100000000000001" customHeight="1" x14ac:dyDescent="0.25">
      <c r="A80" s="38" t="s">
        <v>204</v>
      </c>
      <c r="B80" s="19">
        <v>503.65000000000003</v>
      </c>
      <c r="C80" s="140">
        <v>600.98</v>
      </c>
      <c r="D80" s="247">
        <f t="shared" si="45"/>
        <v>5.4610520134166333E-3</v>
      </c>
      <c r="E80" s="215">
        <f t="shared" si="46"/>
        <v>6.7549690014160066E-3</v>
      </c>
      <c r="F80" s="52">
        <f t="shared" si="42"/>
        <v>0.1932492802541447</v>
      </c>
      <c r="H80" s="19">
        <v>104.819</v>
      </c>
      <c r="I80" s="140">
        <v>118.53899999999999</v>
      </c>
      <c r="J80" s="214">
        <f t="shared" si="47"/>
        <v>4.3581161665657798E-3</v>
      </c>
      <c r="K80" s="215">
        <f t="shared" si="48"/>
        <v>5.1187230772499282E-3</v>
      </c>
      <c r="L80" s="52">
        <f t="shared" si="43"/>
        <v>0.13089230006010347</v>
      </c>
      <c r="N80" s="40">
        <f t="shared" si="44"/>
        <v>2.0811873324729473</v>
      </c>
      <c r="O80" s="143">
        <f t="shared" si="44"/>
        <v>1.9724283670005653</v>
      </c>
      <c r="P80" s="52">
        <f t="shared" si="49"/>
        <v>-5.2258133506487538E-2</v>
      </c>
    </row>
    <row r="81" spans="1:16" ht="20.100000000000001" customHeight="1" x14ac:dyDescent="0.25">
      <c r="A81" s="38" t="s">
        <v>213</v>
      </c>
      <c r="B81" s="19">
        <v>362.7</v>
      </c>
      <c r="C81" s="140">
        <v>459.61</v>
      </c>
      <c r="D81" s="247">
        <f t="shared" si="45"/>
        <v>3.9327381420951307E-3</v>
      </c>
      <c r="E81" s="215">
        <f t="shared" si="46"/>
        <v>5.1659810688222752E-3</v>
      </c>
      <c r="F81" s="52">
        <f t="shared" si="42"/>
        <v>0.26719051557761242</v>
      </c>
      <c r="H81" s="19">
        <v>95.501000000000005</v>
      </c>
      <c r="I81" s="140">
        <v>118.11600000000001</v>
      </c>
      <c r="J81" s="214">
        <f t="shared" si="47"/>
        <v>3.9706966487297012E-3</v>
      </c>
      <c r="K81" s="215">
        <f t="shared" si="48"/>
        <v>5.1004571912404584E-3</v>
      </c>
      <c r="L81" s="52">
        <f t="shared" si="43"/>
        <v>0.23680380310153828</v>
      </c>
      <c r="N81" s="40">
        <f t="shared" si="44"/>
        <v>2.6330576233802043</v>
      </c>
      <c r="O81" s="143">
        <f t="shared" si="44"/>
        <v>2.5699179739344231</v>
      </c>
      <c r="P81" s="52">
        <f t="shared" si="49"/>
        <v>-2.3979592730950294E-2</v>
      </c>
    </row>
    <row r="82" spans="1:16" ht="20.100000000000001" customHeight="1" x14ac:dyDescent="0.25">
      <c r="A82" s="38" t="s">
        <v>197</v>
      </c>
      <c r="B82" s="19">
        <v>350.51</v>
      </c>
      <c r="C82" s="140">
        <v>374.42</v>
      </c>
      <c r="D82" s="247">
        <f t="shared" si="45"/>
        <v>3.8005625756431329E-3</v>
      </c>
      <c r="E82" s="215">
        <f t="shared" si="46"/>
        <v>4.2084520175549624E-3</v>
      </c>
      <c r="F82" s="52">
        <f t="shared" si="42"/>
        <v>6.8214886879119072E-2</v>
      </c>
      <c r="H82" s="19">
        <v>105.52500000000001</v>
      </c>
      <c r="I82" s="140">
        <v>108.64500000000001</v>
      </c>
      <c r="J82" s="214">
        <f t="shared" si="47"/>
        <v>4.387469909814575E-3</v>
      </c>
      <c r="K82" s="215">
        <f t="shared" si="48"/>
        <v>4.6914827080354873E-3</v>
      </c>
      <c r="L82" s="52">
        <f t="shared" si="43"/>
        <v>2.9566453447050504E-2</v>
      </c>
      <c r="N82" s="40">
        <f t="shared" si="44"/>
        <v>3.010613106616074</v>
      </c>
      <c r="O82" s="143">
        <f t="shared" si="44"/>
        <v>2.9016879440200842</v>
      </c>
      <c r="P82" s="52">
        <f t="shared" si="49"/>
        <v>-3.6180392079147458E-2</v>
      </c>
    </row>
    <row r="83" spans="1:16" ht="20.100000000000001" customHeight="1" x14ac:dyDescent="0.25">
      <c r="A83" s="38" t="s">
        <v>196</v>
      </c>
      <c r="B83" s="19">
        <v>225.11</v>
      </c>
      <c r="C83" s="140">
        <v>279.81</v>
      </c>
      <c r="D83" s="247">
        <f t="shared" si="45"/>
        <v>2.4408565844142127E-3</v>
      </c>
      <c r="E83" s="215">
        <f t="shared" si="46"/>
        <v>3.1450428904226642E-3</v>
      </c>
      <c r="F83" s="52">
        <f t="shared" si="42"/>
        <v>0.24299231486828654</v>
      </c>
      <c r="H83" s="19">
        <v>75.018999999999991</v>
      </c>
      <c r="I83" s="140">
        <v>97.546999999999997</v>
      </c>
      <c r="J83" s="214">
        <f t="shared" si="47"/>
        <v>3.1191054741945465E-3</v>
      </c>
      <c r="K83" s="215">
        <f t="shared" si="48"/>
        <v>4.2122514954276548E-3</v>
      </c>
      <c r="L83" s="52">
        <f t="shared" si="43"/>
        <v>0.30029725802796636</v>
      </c>
      <c r="N83" s="40">
        <f t="shared" si="44"/>
        <v>3.3325485318288832</v>
      </c>
      <c r="O83" s="143">
        <f t="shared" si="44"/>
        <v>3.4861870555019476</v>
      </c>
      <c r="P83" s="52">
        <f t="shared" si="49"/>
        <v>4.610241147448451E-2</v>
      </c>
    </row>
    <row r="84" spans="1:16" ht="20.100000000000001" customHeight="1" x14ac:dyDescent="0.25">
      <c r="A84" s="38" t="s">
        <v>181</v>
      </c>
      <c r="B84" s="19">
        <v>289.34999999999997</v>
      </c>
      <c r="C84" s="140">
        <v>411.95</v>
      </c>
      <c r="D84" s="247">
        <f t="shared" si="45"/>
        <v>3.1374077237806067E-3</v>
      </c>
      <c r="E84" s="215">
        <f t="shared" si="46"/>
        <v>4.6302863325457149E-3</v>
      </c>
      <c r="F84" s="52">
        <f t="shared" si="42"/>
        <v>0.42370831173319523</v>
      </c>
      <c r="H84" s="19">
        <v>75.322000000000003</v>
      </c>
      <c r="I84" s="140">
        <v>92.706000000000003</v>
      </c>
      <c r="J84" s="214">
        <f t="shared" si="47"/>
        <v>3.1317034688183214E-3</v>
      </c>
      <c r="K84" s="215">
        <f t="shared" si="48"/>
        <v>4.0032085777637061E-3</v>
      </c>
      <c r="L84" s="52">
        <f t="shared" si="43"/>
        <v>0.23079578343644619</v>
      </c>
      <c r="N84" s="40">
        <f t="shared" si="44"/>
        <v>2.6031449801278734</v>
      </c>
      <c r="O84" s="143">
        <f t="shared" si="44"/>
        <v>2.2504187401383664</v>
      </c>
      <c r="P84" s="52">
        <f t="shared" si="49"/>
        <v>-0.13550003656430237</v>
      </c>
    </row>
    <row r="85" spans="1:16" ht="20.100000000000001" customHeight="1" x14ac:dyDescent="0.25">
      <c r="A85" s="38" t="s">
        <v>215</v>
      </c>
      <c r="B85" s="19">
        <v>180.99</v>
      </c>
      <c r="C85" s="140">
        <v>301.95</v>
      </c>
      <c r="D85" s="247">
        <f t="shared" si="45"/>
        <v>1.962465608871789E-3</v>
      </c>
      <c r="E85" s="215">
        <f t="shared" si="46"/>
        <v>3.3938947884747631E-3</v>
      </c>
      <c r="F85" s="52">
        <f t="shared" si="42"/>
        <v>0.66832421680755827</v>
      </c>
      <c r="H85" s="19">
        <v>52.161000000000001</v>
      </c>
      <c r="I85" s="140">
        <v>83.527999999999992</v>
      </c>
      <c r="J85" s="214">
        <f t="shared" si="47"/>
        <v>2.1687260645897942E-3</v>
      </c>
      <c r="K85" s="215">
        <f t="shared" si="48"/>
        <v>3.6068863512981552E-3</v>
      </c>
      <c r="L85" s="52">
        <f t="shared" si="43"/>
        <v>0.6013496673760087</v>
      </c>
      <c r="N85" s="40">
        <f t="shared" si="44"/>
        <v>2.8819824299685064</v>
      </c>
      <c r="O85" s="143">
        <f t="shared" si="44"/>
        <v>2.7662858089087594</v>
      </c>
      <c r="P85" s="52">
        <f t="shared" si="49"/>
        <v>-4.0144804443173268E-2</v>
      </c>
    </row>
    <row r="86" spans="1:16" ht="20.100000000000001" customHeight="1" x14ac:dyDescent="0.25">
      <c r="A86" s="38" t="s">
        <v>235</v>
      </c>
      <c r="B86" s="19">
        <v>41.85</v>
      </c>
      <c r="C86" s="140">
        <v>164.42000000000002</v>
      </c>
      <c r="D86" s="247">
        <f t="shared" si="45"/>
        <v>4.537774779340536E-4</v>
      </c>
      <c r="E86" s="215">
        <f t="shared" si="46"/>
        <v>1.8480681606922358E-3</v>
      </c>
      <c r="F86" s="52">
        <f t="shared" si="42"/>
        <v>2.928793309438471</v>
      </c>
      <c r="H86" s="19">
        <v>13.405000000000001</v>
      </c>
      <c r="I86" s="140">
        <v>56.802999999999997</v>
      </c>
      <c r="J86" s="214">
        <f t="shared" si="47"/>
        <v>5.5734692386699236E-4</v>
      </c>
      <c r="K86" s="215">
        <f t="shared" si="48"/>
        <v>2.452853718666664E-3</v>
      </c>
      <c r="L86" s="52">
        <f t="shared" si="43"/>
        <v>3.2374487131667284</v>
      </c>
      <c r="N86" s="40">
        <f t="shared" si="44"/>
        <v>3.2031063321385904</v>
      </c>
      <c r="O86" s="143">
        <f t="shared" si="44"/>
        <v>3.4547500304099255</v>
      </c>
      <c r="P86" s="52">
        <f t="shared" si="49"/>
        <v>7.8562392932900932E-2</v>
      </c>
    </row>
    <row r="87" spans="1:16" ht="20.100000000000001" customHeight="1" x14ac:dyDescent="0.25">
      <c r="A87" s="38" t="s">
        <v>200</v>
      </c>
      <c r="B87" s="19">
        <v>236.2</v>
      </c>
      <c r="C87" s="140">
        <v>248.21000000000004</v>
      </c>
      <c r="D87" s="247">
        <f t="shared" si="45"/>
        <v>2.5611049053291149E-3</v>
      </c>
      <c r="E87" s="215">
        <f t="shared" si="46"/>
        <v>2.7898613195804639E-3</v>
      </c>
      <c r="F87" s="52">
        <f t="shared" si="42"/>
        <v>5.0846740050804605E-2</v>
      </c>
      <c r="H87" s="19">
        <v>50.136000000000003</v>
      </c>
      <c r="I87" s="140">
        <v>53.099000000000004</v>
      </c>
      <c r="J87" s="214">
        <f t="shared" si="47"/>
        <v>2.0845315460645678E-3</v>
      </c>
      <c r="K87" s="215">
        <f t="shared" si="48"/>
        <v>2.2929084662338473E-3</v>
      </c>
      <c r="L87" s="52">
        <f t="shared" si="43"/>
        <v>5.9099250039891513E-2</v>
      </c>
      <c r="N87" s="40">
        <f t="shared" ref="N87" si="57">(H87/B87)*10</f>
        <v>2.1226079593564777</v>
      </c>
      <c r="O87" s="143">
        <f t="shared" ref="O87" si="58">(I87/C87)*10</f>
        <v>2.1392772249305021</v>
      </c>
      <c r="P87" s="52">
        <f t="shared" ref="P87" si="59">(O87-N87)/N87</f>
        <v>7.8532003522110982E-3</v>
      </c>
    </row>
    <row r="88" spans="1:16" ht="20.100000000000001" customHeight="1" x14ac:dyDescent="0.25">
      <c r="A88" s="38" t="s">
        <v>203</v>
      </c>
      <c r="B88" s="19">
        <v>126.73</v>
      </c>
      <c r="C88" s="140">
        <v>148.01</v>
      </c>
      <c r="D88" s="247">
        <f t="shared" si="45"/>
        <v>1.3741271153783182E-3</v>
      </c>
      <c r="E88" s="215">
        <f t="shared" si="46"/>
        <v>1.6636210221631054E-3</v>
      </c>
      <c r="F88" s="52">
        <f t="shared" si="42"/>
        <v>0.16791604197901039</v>
      </c>
      <c r="H88" s="19">
        <v>50.164000000000001</v>
      </c>
      <c r="I88" s="140">
        <v>52.277000000000001</v>
      </c>
      <c r="J88" s="214">
        <f t="shared" si="47"/>
        <v>2.0856957171849163E-3</v>
      </c>
      <c r="K88" s="215">
        <f t="shared" si="48"/>
        <v>2.257413056541683E-3</v>
      </c>
      <c r="L88" s="52">
        <f t="shared" si="43"/>
        <v>4.212184036360736E-2</v>
      </c>
      <c r="N88" s="40">
        <f t="shared" ref="N88:N94" si="60">(H88/B88)*10</f>
        <v>3.9583366211631028</v>
      </c>
      <c r="O88" s="143">
        <f t="shared" ref="O88:O94" si="61">(I88/C88)*10</f>
        <v>3.5319910816836702</v>
      </c>
      <c r="P88" s="52">
        <f t="shared" ref="P88:P94" si="62">(O88-N88)/N88</f>
        <v>-0.10770825735234131</v>
      </c>
    </row>
    <row r="89" spans="1:16" ht="20.100000000000001" customHeight="1" x14ac:dyDescent="0.25">
      <c r="A89" s="38" t="s">
        <v>195</v>
      </c>
      <c r="B89" s="19">
        <v>177.16</v>
      </c>
      <c r="C89" s="140">
        <v>66.64</v>
      </c>
      <c r="D89" s="247">
        <f t="shared" si="45"/>
        <v>1.9209371085017188E-3</v>
      </c>
      <c r="E89" s="215">
        <f t="shared" si="46"/>
        <v>7.4902847724443852E-4</v>
      </c>
      <c r="F89" s="52">
        <f t="shared" si="42"/>
        <v>-0.62384285391736283</v>
      </c>
      <c r="H89" s="19">
        <v>94.923000000000002</v>
      </c>
      <c r="I89" s="140">
        <v>49.862000000000002</v>
      </c>
      <c r="J89" s="214">
        <f t="shared" si="47"/>
        <v>3.9466648306025007E-3</v>
      </c>
      <c r="K89" s="215">
        <f t="shared" si="48"/>
        <v>2.1531290974095949E-3</v>
      </c>
      <c r="L89" s="52">
        <f t="shared" si="43"/>
        <v>-0.47471108161351833</v>
      </c>
      <c r="N89" s="40">
        <f t="shared" si="60"/>
        <v>5.3580379318130511</v>
      </c>
      <c r="O89" s="143">
        <f t="shared" si="61"/>
        <v>7.4822929171668671</v>
      </c>
      <c r="P89" s="52">
        <f t="shared" si="62"/>
        <v>0.39646135626274137</v>
      </c>
    </row>
    <row r="90" spans="1:16" ht="20.100000000000001" customHeight="1" x14ac:dyDescent="0.25">
      <c r="A90" s="38" t="s">
        <v>198</v>
      </c>
      <c r="B90" s="19">
        <v>104.3</v>
      </c>
      <c r="C90" s="140">
        <v>135.15</v>
      </c>
      <c r="D90" s="247">
        <f t="shared" si="45"/>
        <v>1.1309197359264465E-3</v>
      </c>
      <c r="E90" s="215">
        <f t="shared" si="46"/>
        <v>1.5190756107380833E-3</v>
      </c>
      <c r="F90" s="52">
        <f t="shared" si="42"/>
        <v>0.29578139980824553</v>
      </c>
      <c r="H90" s="19">
        <v>37.931000000000004</v>
      </c>
      <c r="I90" s="140">
        <v>42.085999999999999</v>
      </c>
      <c r="J90" s="214">
        <f t="shared" si="47"/>
        <v>1.5770776702125244E-3</v>
      </c>
      <c r="K90" s="215">
        <f t="shared" si="48"/>
        <v>1.8173477035333561E-3</v>
      </c>
      <c r="L90" s="52">
        <f t="shared" si="43"/>
        <v>0.10954100867364408</v>
      </c>
      <c r="N90" s="40">
        <f t="shared" si="60"/>
        <v>3.6367209971236827</v>
      </c>
      <c r="O90" s="143">
        <f t="shared" si="61"/>
        <v>3.1140214576396597</v>
      </c>
      <c r="P90" s="52">
        <f t="shared" si="62"/>
        <v>-0.14372824857816452</v>
      </c>
    </row>
    <row r="91" spans="1:16" ht="20.100000000000001" customHeight="1" x14ac:dyDescent="0.25">
      <c r="A91" s="38" t="s">
        <v>236</v>
      </c>
      <c r="B91" s="19">
        <v>10.130000000000001</v>
      </c>
      <c r="C91" s="140">
        <v>112.64</v>
      </c>
      <c r="D91" s="247">
        <f t="shared" si="45"/>
        <v>1.09839088446164E-4</v>
      </c>
      <c r="E91" s="215">
        <f t="shared" si="46"/>
        <v>1.2660649411286547E-3</v>
      </c>
      <c r="F91" s="52">
        <f t="shared" si="42"/>
        <v>10.119447186574531</v>
      </c>
      <c r="H91" s="19">
        <v>3.2639999999999998</v>
      </c>
      <c r="I91" s="140">
        <v>33.228999999999999</v>
      </c>
      <c r="J91" s="214">
        <f t="shared" si="47"/>
        <v>1.3570909060066117E-4</v>
      </c>
      <c r="K91" s="215">
        <f t="shared" si="48"/>
        <v>1.4348868231884686E-3</v>
      </c>
      <c r="L91" s="52">
        <f t="shared" si="43"/>
        <v>9.1804534313725501</v>
      </c>
      <c r="N91" s="40">
        <f t="shared" si="60"/>
        <v>3.2221125370187558</v>
      </c>
      <c r="O91" s="143">
        <f t="shared" si="61"/>
        <v>2.9500177556818179</v>
      </c>
      <c r="P91" s="52">
        <f t="shared" si="62"/>
        <v>-8.4446082565661176E-2</v>
      </c>
    </row>
    <row r="92" spans="1:16" ht="20.100000000000001" customHeight="1" x14ac:dyDescent="0.25">
      <c r="A92" s="38" t="s">
        <v>237</v>
      </c>
      <c r="B92" s="19">
        <v>52.92</v>
      </c>
      <c r="C92" s="140">
        <v>105.97999999999999</v>
      </c>
      <c r="D92" s="247">
        <f t="shared" si="45"/>
        <v>5.7380893983919039E-4</v>
      </c>
      <c r="E92" s="215">
        <f t="shared" si="46"/>
        <v>1.1912070530967224E-3</v>
      </c>
      <c r="F92" s="52">
        <f t="shared" si="42"/>
        <v>1.0026455026455023</v>
      </c>
      <c r="H92" s="19">
        <v>15.57</v>
      </c>
      <c r="I92" s="140">
        <v>29.635999999999999</v>
      </c>
      <c r="J92" s="214">
        <f t="shared" si="47"/>
        <v>6.473622979939628E-4</v>
      </c>
      <c r="K92" s="215">
        <f t="shared" si="48"/>
        <v>1.2797347465170019E-3</v>
      </c>
      <c r="L92" s="52">
        <f t="shared" si="43"/>
        <v>0.90340398201669869</v>
      </c>
      <c r="N92" s="40">
        <f t="shared" si="60"/>
        <v>2.9421768707482991</v>
      </c>
      <c r="O92" s="143">
        <f t="shared" si="61"/>
        <v>2.7963766748443102</v>
      </c>
      <c r="P92" s="52">
        <f t="shared" si="62"/>
        <v>-4.9555211093378911E-2</v>
      </c>
    </row>
    <row r="93" spans="1:16" ht="20.100000000000001" customHeight="1" x14ac:dyDescent="0.25">
      <c r="A93" s="38" t="s">
        <v>238</v>
      </c>
      <c r="B93" s="19">
        <v>906.36</v>
      </c>
      <c r="C93" s="140">
        <v>103.5</v>
      </c>
      <c r="D93" s="247">
        <f t="shared" si="45"/>
        <v>9.8276166045474025E-3</v>
      </c>
      <c r="E93" s="215">
        <f t="shared" si="46"/>
        <v>1.1633320437394866E-3</v>
      </c>
      <c r="F93" s="52">
        <f t="shared" si="42"/>
        <v>-0.88580696412021709</v>
      </c>
      <c r="H93" s="19">
        <v>220.83600000000001</v>
      </c>
      <c r="I93" s="140">
        <v>29.614999999999998</v>
      </c>
      <c r="J93" s="214">
        <f t="shared" si="47"/>
        <v>9.1818176261910574E-3</v>
      </c>
      <c r="K93" s="215">
        <f t="shared" si="48"/>
        <v>1.2788279294810706E-3</v>
      </c>
      <c r="L93" s="52">
        <f t="shared" si="43"/>
        <v>-0.86589595899219329</v>
      </c>
      <c r="N93" s="40">
        <f t="shared" si="60"/>
        <v>2.4365152919369786</v>
      </c>
      <c r="O93" s="143">
        <f t="shared" si="61"/>
        <v>2.8613526570048311</v>
      </c>
      <c r="P93" s="52">
        <f t="shared" si="62"/>
        <v>0.17436269186314679</v>
      </c>
    </row>
    <row r="94" spans="1:16" ht="20.100000000000001" customHeight="1" x14ac:dyDescent="0.25">
      <c r="A94" s="38" t="s">
        <v>239</v>
      </c>
      <c r="B94" s="19">
        <v>58.5</v>
      </c>
      <c r="C94" s="140">
        <v>58.5</v>
      </c>
      <c r="D94" s="247">
        <f t="shared" si="45"/>
        <v>6.3431260356373084E-4</v>
      </c>
      <c r="E94" s="215">
        <f t="shared" si="46"/>
        <v>6.5753550298318808E-4</v>
      </c>
      <c r="F94" s="52">
        <f t="shared" si="42"/>
        <v>0</v>
      </c>
      <c r="H94" s="19">
        <v>27.186</v>
      </c>
      <c r="I94" s="140">
        <v>27.152000000000001</v>
      </c>
      <c r="J94" s="214">
        <f t="shared" si="47"/>
        <v>1.1303270027786688E-3</v>
      </c>
      <c r="K94" s="215">
        <f t="shared" si="48"/>
        <v>1.1724712456954258E-3</v>
      </c>
      <c r="L94" s="52">
        <f t="shared" si="43"/>
        <v>-1.2506437136761172E-3</v>
      </c>
      <c r="N94" s="40">
        <f t="shared" si="60"/>
        <v>4.6471794871794874</v>
      </c>
      <c r="O94" s="143">
        <f t="shared" si="61"/>
        <v>4.6413675213675214</v>
      </c>
      <c r="P94" s="52">
        <f t="shared" si="62"/>
        <v>-1.2506437136761905E-3</v>
      </c>
    </row>
    <row r="95" spans="1:16" ht="20.100000000000001" customHeight="1" thickBot="1" x14ac:dyDescent="0.3">
      <c r="A95" s="8" t="s">
        <v>17</v>
      </c>
      <c r="B95" s="19">
        <f>B96-SUM(B68:B94)</f>
        <v>1611.0200000000041</v>
      </c>
      <c r="C95" s="140">
        <f>C96-SUM(C68:C94)</f>
        <v>946.78000000001339</v>
      </c>
      <c r="D95" s="247">
        <f t="shared" si="45"/>
        <v>1.746821009561101E-2</v>
      </c>
      <c r="E95" s="215">
        <f t="shared" si="46"/>
        <v>1.0641734419050114E-2</v>
      </c>
      <c r="F95" s="52">
        <f>(C95-B95)/B95</f>
        <v>-0.41231021340516505</v>
      </c>
      <c r="H95" s="19">
        <f>H96-SUM(H68:H94)</f>
        <v>481.53100000000268</v>
      </c>
      <c r="I95" s="140">
        <f>I96-SUM(I68:I94)</f>
        <v>337.95100000000821</v>
      </c>
      <c r="J95" s="214">
        <f t="shared" si="47"/>
        <v>2.0020874419738769E-2</v>
      </c>
      <c r="K95" s="215">
        <f t="shared" si="48"/>
        <v>1.4593320195713924E-2</v>
      </c>
      <c r="L95" s="52">
        <f t="shared" si="43"/>
        <v>-0.29817394934073543</v>
      </c>
      <c r="N95" s="40">
        <f t="shared" si="44"/>
        <v>2.9889821355414674</v>
      </c>
      <c r="O95" s="143">
        <f t="shared" si="44"/>
        <v>3.5694775977524178</v>
      </c>
      <c r="P95" s="52">
        <f>(O95-N95)/N95</f>
        <v>0.19421175366302115</v>
      </c>
    </row>
    <row r="96" spans="1:16" ht="26.25" customHeight="1" thickBot="1" x14ac:dyDescent="0.3">
      <c r="A96" s="12" t="s">
        <v>18</v>
      </c>
      <c r="B96" s="17">
        <v>92225.82</v>
      </c>
      <c r="C96" s="145">
        <v>88968.579999999987</v>
      </c>
      <c r="D96" s="243">
        <f>SUM(D68:D95)</f>
        <v>1</v>
      </c>
      <c r="E96" s="244">
        <f>SUM(E68:E95)</f>
        <v>1.0000000000000002</v>
      </c>
      <c r="F96" s="57">
        <f>(C96-B96)/B96</f>
        <v>-3.5318092048409216E-2</v>
      </c>
      <c r="G96" s="1"/>
      <c r="H96" s="17">
        <v>24051.446999999996</v>
      </c>
      <c r="I96" s="145">
        <v>23157.924000000003</v>
      </c>
      <c r="J96" s="255">
        <f t="shared" si="47"/>
        <v>1</v>
      </c>
      <c r="K96" s="244">
        <f t="shared" si="48"/>
        <v>1</v>
      </c>
      <c r="L96" s="57">
        <f t="shared" si="43"/>
        <v>-3.7150488284550774E-2</v>
      </c>
      <c r="M96" s="1"/>
      <c r="N96" s="37">
        <f t="shared" si="44"/>
        <v>2.6078864899222358</v>
      </c>
      <c r="O96" s="150">
        <f t="shared" si="44"/>
        <v>2.6029328556216145</v>
      </c>
      <c r="P96" s="57">
        <f>(O96-N96)/N96</f>
        <v>-1.8994823278405254E-3</v>
      </c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13</v>
      </c>
      <c r="H4" s="362"/>
      <c r="I4" s="130" t="s">
        <v>0</v>
      </c>
      <c r="K4" s="363" t="s">
        <v>19</v>
      </c>
      <c r="L4" s="362"/>
      <c r="M4" s="372" t="s">
        <v>13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153</v>
      </c>
      <c r="F5" s="360"/>
      <c r="G5" s="364" t="str">
        <f>E5</f>
        <v>jan-abr</v>
      </c>
      <c r="H5" s="364"/>
      <c r="I5" s="131" t="s">
        <v>152</v>
      </c>
      <c r="K5" s="359" t="str">
        <f>E5</f>
        <v>jan-abr</v>
      </c>
      <c r="L5" s="364"/>
      <c r="M5" s="365" t="str">
        <f>E5</f>
        <v>jan-abr</v>
      </c>
      <c r="N5" s="366"/>
      <c r="O5" s="131" t="str">
        <f>I5</f>
        <v>2025/2024</v>
      </c>
      <c r="Q5" s="359" t="str">
        <f>E5</f>
        <v>jan-abr</v>
      </c>
      <c r="R5" s="360"/>
      <c r="S5" s="131" t="str">
        <f>I5</f>
        <v>2025/2024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101795.67999999998</v>
      </c>
      <c r="F7" s="145">
        <v>104175.26000000001</v>
      </c>
      <c r="G7" s="243">
        <f>E7/E15</f>
        <v>0.39798686728349697</v>
      </c>
      <c r="H7" s="244">
        <f>F7/F15</f>
        <v>0.42868282792436452</v>
      </c>
      <c r="I7" s="164">
        <f t="shared" ref="I7:I18" si="0">(F7-E7)/E7</f>
        <v>2.3376041105084532E-2</v>
      </c>
      <c r="J7" s="1"/>
      <c r="K7" s="17">
        <v>24032.694000000003</v>
      </c>
      <c r="L7" s="145">
        <v>24749.436000000023</v>
      </c>
      <c r="M7" s="243">
        <f>K7/K15</f>
        <v>0.36701665053252147</v>
      </c>
      <c r="N7" s="244">
        <f>L7/L15</f>
        <v>0.39445204501350278</v>
      </c>
      <c r="O7" s="164">
        <f t="shared" ref="O7:O18" si="1">(L7-K7)/K7</f>
        <v>2.9823622769882565E-2</v>
      </c>
      <c r="P7" s="1"/>
      <c r="Q7" s="187">
        <f t="shared" ref="Q7:Q18" si="2">(K7/E7)*10</f>
        <v>2.3608756285139023</v>
      </c>
      <c r="R7" s="188">
        <f t="shared" ref="R7:R18" si="3">(L7/F7)*10</f>
        <v>2.3757498661390448</v>
      </c>
      <c r="S7" s="55">
        <f>(R7-Q7)/Q7</f>
        <v>6.3003054652672977E-3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75910.349999999977</v>
      </c>
      <c r="F8" s="181">
        <v>76976.970000000016</v>
      </c>
      <c r="G8" s="245">
        <f>E8/E7</f>
        <v>0.74571288290426463</v>
      </c>
      <c r="H8" s="246">
        <f>F8/F7</f>
        <v>0.73891795422444839</v>
      </c>
      <c r="I8" s="206">
        <f t="shared" si="0"/>
        <v>1.4051048374826876E-2</v>
      </c>
      <c r="K8" s="180">
        <v>19452.989000000005</v>
      </c>
      <c r="L8" s="181">
        <v>19779.641000000018</v>
      </c>
      <c r="M8" s="250">
        <f>K8/K7</f>
        <v>0.80943855066768633</v>
      </c>
      <c r="N8" s="246">
        <f>L8/L7</f>
        <v>0.79919562611446981</v>
      </c>
      <c r="O8" s="207">
        <f t="shared" si="1"/>
        <v>1.6791866792296686E-2</v>
      </c>
      <c r="Q8" s="189">
        <f t="shared" si="2"/>
        <v>2.5626267037367119</v>
      </c>
      <c r="R8" s="190">
        <f t="shared" si="3"/>
        <v>2.5695530754198321</v>
      </c>
      <c r="S8" s="182">
        <f t="shared" ref="S8:S18" si="4">(R8-Q8)/Q8</f>
        <v>2.702840672432131E-3</v>
      </c>
    </row>
    <row r="9" spans="1:19" ht="24" customHeight="1" x14ac:dyDescent="0.25">
      <c r="A9" s="8"/>
      <c r="B9" t="s">
        <v>37</v>
      </c>
      <c r="E9" s="19">
        <v>23915.219999999994</v>
      </c>
      <c r="F9" s="140">
        <v>24926.649999999998</v>
      </c>
      <c r="G9" s="247">
        <f>E9/E7</f>
        <v>0.23493354531351426</v>
      </c>
      <c r="H9" s="215">
        <f>F9/F7</f>
        <v>0.23927610067879837</v>
      </c>
      <c r="I9" s="182">
        <f t="shared" si="0"/>
        <v>4.229231426681436E-2</v>
      </c>
      <c r="K9" s="19">
        <v>4185.9629999999997</v>
      </c>
      <c r="L9" s="140">
        <v>4377.6280000000033</v>
      </c>
      <c r="M9" s="247">
        <f>K9/K7</f>
        <v>0.17417785122217255</v>
      </c>
      <c r="N9" s="215">
        <f>L9/L7</f>
        <v>0.17687788925775921</v>
      </c>
      <c r="O9" s="182">
        <f t="shared" si="1"/>
        <v>4.5787552350559146E-2</v>
      </c>
      <c r="Q9" s="189">
        <f t="shared" si="2"/>
        <v>1.7503343059357181</v>
      </c>
      <c r="R9" s="190">
        <f t="shared" si="3"/>
        <v>1.7562039022492006</v>
      </c>
      <c r="S9" s="182">
        <f t="shared" si="4"/>
        <v>3.3534144269340843E-3</v>
      </c>
    </row>
    <row r="10" spans="1:19" ht="24" customHeight="1" thickBot="1" x14ac:dyDescent="0.3">
      <c r="A10" s="8"/>
      <c r="B10" t="s">
        <v>36</v>
      </c>
      <c r="E10" s="19">
        <v>1970.1100000000004</v>
      </c>
      <c r="F10" s="140">
        <v>2271.64</v>
      </c>
      <c r="G10" s="247">
        <f>E10/E7</f>
        <v>1.9353571782221021E-2</v>
      </c>
      <c r="H10" s="215">
        <f>F10/F7</f>
        <v>2.1805945096753297E-2</v>
      </c>
      <c r="I10" s="186">
        <f t="shared" si="0"/>
        <v>0.15305236763429425</v>
      </c>
      <c r="K10" s="19">
        <v>393.74199999999996</v>
      </c>
      <c r="L10" s="140">
        <v>592.16700000000014</v>
      </c>
      <c r="M10" s="247">
        <f>K10/K7</f>
        <v>1.6383598110141125E-2</v>
      </c>
      <c r="N10" s="215">
        <f>L10/L7</f>
        <v>2.3926484627770896E-2</v>
      </c>
      <c r="O10" s="209">
        <f t="shared" si="1"/>
        <v>0.50394674685453977</v>
      </c>
      <c r="Q10" s="189">
        <f t="shared" si="2"/>
        <v>1.9985787595616484</v>
      </c>
      <c r="R10" s="190">
        <f t="shared" si="3"/>
        <v>2.6067818844535235</v>
      </c>
      <c r="S10" s="182">
        <f t="shared" si="4"/>
        <v>0.30431781683963921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153980.7999999999</v>
      </c>
      <c r="F11" s="145">
        <v>138837.18000000011</v>
      </c>
      <c r="G11" s="243">
        <f>E11/E15</f>
        <v>0.60201313271650292</v>
      </c>
      <c r="H11" s="244">
        <f>F11/F15</f>
        <v>0.57131717207563548</v>
      </c>
      <c r="I11" s="164">
        <f t="shared" si="0"/>
        <v>-9.8347456306239492E-2</v>
      </c>
      <c r="J11" s="1"/>
      <c r="K11" s="17">
        <v>41448.515000000007</v>
      </c>
      <c r="L11" s="145">
        <v>37994.403999999995</v>
      </c>
      <c r="M11" s="243">
        <f>K11/K15</f>
        <v>0.63298334946747858</v>
      </c>
      <c r="N11" s="244">
        <f>L11/L15</f>
        <v>0.60554795498649727</v>
      </c>
      <c r="O11" s="164">
        <f t="shared" si="1"/>
        <v>-8.3334975933396199E-2</v>
      </c>
      <c r="Q11" s="191">
        <f t="shared" si="2"/>
        <v>2.6917976137284674</v>
      </c>
      <c r="R11" s="192">
        <f t="shared" si="3"/>
        <v>2.7366159410613182</v>
      </c>
      <c r="S11" s="57">
        <f t="shared" si="4"/>
        <v>1.6649961759484588E-2</v>
      </c>
    </row>
    <row r="12" spans="1:19" s="3" customFormat="1" ht="24" customHeight="1" x14ac:dyDescent="0.25">
      <c r="A12" s="46"/>
      <c r="B12" s="3" t="s">
        <v>33</v>
      </c>
      <c r="E12" s="31">
        <v>139085.52999999991</v>
      </c>
      <c r="F12" s="141">
        <v>121700.0500000001</v>
      </c>
      <c r="G12" s="247">
        <f>E12/E11</f>
        <v>0.90326540711569236</v>
      </c>
      <c r="H12" s="215">
        <f>F12/F11</f>
        <v>0.87656670929213631</v>
      </c>
      <c r="I12" s="206">
        <f t="shared" si="0"/>
        <v>-0.12499848115041023</v>
      </c>
      <c r="K12" s="31">
        <v>38997.378000000004</v>
      </c>
      <c r="L12" s="141">
        <v>35103.800999999992</v>
      </c>
      <c r="M12" s="247">
        <f>K12/K11</f>
        <v>0.94086309244130939</v>
      </c>
      <c r="N12" s="215">
        <f>L12/L11</f>
        <v>0.92392029626257588</v>
      </c>
      <c r="O12" s="206">
        <f t="shared" si="1"/>
        <v>-9.98420201481241E-2</v>
      </c>
      <c r="Q12" s="189">
        <f t="shared" si="2"/>
        <v>2.8038414923536639</v>
      </c>
      <c r="R12" s="190">
        <f t="shared" si="3"/>
        <v>2.8844524714657025</v>
      </c>
      <c r="S12" s="182">
        <f t="shared" si="4"/>
        <v>2.8750191240079818E-2</v>
      </c>
    </row>
    <row r="13" spans="1:19" ht="24" customHeight="1" x14ac:dyDescent="0.25">
      <c r="A13" s="8"/>
      <c r="B13" s="3" t="s">
        <v>37</v>
      </c>
      <c r="D13" s="3"/>
      <c r="E13" s="19">
        <v>14586.869999999995</v>
      </c>
      <c r="F13" s="140">
        <v>15130.18</v>
      </c>
      <c r="G13" s="247">
        <f>E13/E11</f>
        <v>9.473174577609679E-2</v>
      </c>
      <c r="H13" s="215">
        <f>F13/F11</f>
        <v>0.10897786889650156</v>
      </c>
      <c r="I13" s="182">
        <f t="shared" si="0"/>
        <v>3.7246510046363965E-2</v>
      </c>
      <c r="K13" s="19">
        <v>2420.0419999999999</v>
      </c>
      <c r="L13" s="140">
        <v>2519.3540000000003</v>
      </c>
      <c r="M13" s="247">
        <f>K13/K11</f>
        <v>5.8386699740630023E-2</v>
      </c>
      <c r="N13" s="215">
        <f>L13/L11</f>
        <v>6.6308554280783055E-2</v>
      </c>
      <c r="O13" s="182">
        <f t="shared" si="1"/>
        <v>4.1037304311247635E-2</v>
      </c>
      <c r="Q13" s="189">
        <f t="shared" si="2"/>
        <v>1.6590550268837665</v>
      </c>
      <c r="R13" s="190">
        <f t="shared" si="3"/>
        <v>1.6651183264177956</v>
      </c>
      <c r="S13" s="182">
        <f t="shared" si="4"/>
        <v>3.6546705418311967E-3</v>
      </c>
    </row>
    <row r="14" spans="1:19" ht="24" customHeight="1" thickBot="1" x14ac:dyDescent="0.3">
      <c r="A14" s="8"/>
      <c r="B14" t="s">
        <v>36</v>
      </c>
      <c r="E14" s="19">
        <v>308.39999999999998</v>
      </c>
      <c r="F14" s="140">
        <v>2006.95</v>
      </c>
      <c r="G14" s="247">
        <f>E14/E11</f>
        <v>2.002847108210895E-3</v>
      </c>
      <c r="H14" s="215">
        <f>F14/F11</f>
        <v>1.4455421811362047E-2</v>
      </c>
      <c r="I14" s="186">
        <f t="shared" si="0"/>
        <v>5.5076199740596641</v>
      </c>
      <c r="K14" s="19">
        <v>31.095000000000002</v>
      </c>
      <c r="L14" s="140">
        <v>371.24899999999991</v>
      </c>
      <c r="M14" s="247">
        <f>K14/K11</f>
        <v>7.5020781806055053E-4</v>
      </c>
      <c r="N14" s="215">
        <f>L14/L11</f>
        <v>9.7711494566410356E-3</v>
      </c>
      <c r="O14" s="209">
        <f t="shared" si="1"/>
        <v>10.939186364367258</v>
      </c>
      <c r="Q14" s="189">
        <f t="shared" si="2"/>
        <v>1.0082684824902726</v>
      </c>
      <c r="R14" s="190">
        <f t="shared" si="3"/>
        <v>1.8498168863200373</v>
      </c>
      <c r="S14" s="182">
        <f t="shared" si="4"/>
        <v>0.83464713857886919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255776.47999999989</v>
      </c>
      <c r="F15" s="145">
        <v>243012.44000000012</v>
      </c>
      <c r="G15" s="243">
        <f>G7+G11</f>
        <v>0.99999999999999989</v>
      </c>
      <c r="H15" s="244">
        <f>H7+H11</f>
        <v>1</v>
      </c>
      <c r="I15" s="164">
        <f t="shared" si="0"/>
        <v>-4.9903102896715838E-2</v>
      </c>
      <c r="J15" s="1"/>
      <c r="K15" s="17">
        <v>65481.20900000001</v>
      </c>
      <c r="L15" s="145">
        <v>62743.840000000018</v>
      </c>
      <c r="M15" s="243">
        <f>M7+M11</f>
        <v>1</v>
      </c>
      <c r="N15" s="244">
        <f>N7+N11</f>
        <v>1</v>
      </c>
      <c r="O15" s="164">
        <f t="shared" si="1"/>
        <v>-4.1803886058365096E-2</v>
      </c>
      <c r="Q15" s="191">
        <f t="shared" si="2"/>
        <v>2.5600950095176866</v>
      </c>
      <c r="R15" s="192">
        <f t="shared" si="3"/>
        <v>2.5819188515616727</v>
      </c>
      <c r="S15" s="57">
        <f t="shared" si="4"/>
        <v>8.5246219233471171E-3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214995.87999999989</v>
      </c>
      <c r="F16" s="181">
        <f t="shared" ref="F16:F17" si="5">F8+F12</f>
        <v>198677.02000000014</v>
      </c>
      <c r="G16" s="245">
        <f>E16/E15</f>
        <v>0.84056157157217892</v>
      </c>
      <c r="H16" s="246">
        <f>F16/F15</f>
        <v>0.81755905170945176</v>
      </c>
      <c r="I16" s="207">
        <f t="shared" si="0"/>
        <v>-7.5903128934376604E-2</v>
      </c>
      <c r="J16" s="3"/>
      <c r="K16" s="180">
        <f t="shared" ref="K16:L18" si="6">K8+K12</f>
        <v>58450.367000000013</v>
      </c>
      <c r="L16" s="181">
        <f t="shared" si="6"/>
        <v>54883.44200000001</v>
      </c>
      <c r="M16" s="250">
        <f>K16/K15</f>
        <v>0.89262809732178283</v>
      </c>
      <c r="N16" s="246">
        <f>L16/L15</f>
        <v>0.87472239505902083</v>
      </c>
      <c r="O16" s="207">
        <f t="shared" si="1"/>
        <v>-6.1024852076634557E-2</v>
      </c>
      <c r="P16" s="3"/>
      <c r="Q16" s="189">
        <f t="shared" si="2"/>
        <v>2.7186738183075896</v>
      </c>
      <c r="R16" s="190">
        <f t="shared" si="3"/>
        <v>2.7624454000769676</v>
      </c>
      <c r="S16" s="182">
        <f t="shared" si="4"/>
        <v>1.6100343290401199E-2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38502.089999999989</v>
      </c>
      <c r="F17" s="140">
        <f t="shared" si="5"/>
        <v>40056.83</v>
      </c>
      <c r="G17" s="248">
        <f>E17/E15</f>
        <v>0.15053022076150241</v>
      </c>
      <c r="H17" s="215">
        <f>F17/F15</f>
        <v>0.16483448337048087</v>
      </c>
      <c r="I17" s="182">
        <f t="shared" si="0"/>
        <v>4.0380665049611929E-2</v>
      </c>
      <c r="K17" s="19">
        <f t="shared" si="6"/>
        <v>6606.0049999999992</v>
      </c>
      <c r="L17" s="140">
        <f t="shared" si="6"/>
        <v>6896.9820000000036</v>
      </c>
      <c r="M17" s="247">
        <f>K17/K15</f>
        <v>0.10088398031868957</v>
      </c>
      <c r="N17" s="215">
        <f>L17/L15</f>
        <v>0.10992285457823432</v>
      </c>
      <c r="O17" s="182">
        <f t="shared" si="1"/>
        <v>4.404734782974043E-2</v>
      </c>
      <c r="Q17" s="189">
        <f t="shared" si="2"/>
        <v>1.7157523137055679</v>
      </c>
      <c r="R17" s="190">
        <f t="shared" si="3"/>
        <v>1.721799253710292</v>
      </c>
      <c r="S17" s="182">
        <f t="shared" si="4"/>
        <v>3.5243665163209228E-3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2278.5100000000002</v>
      </c>
      <c r="F18" s="142">
        <f>F10+F14</f>
        <v>4278.59</v>
      </c>
      <c r="G18" s="249">
        <f>E18/E15</f>
        <v>8.9082076663186596E-3</v>
      </c>
      <c r="H18" s="221">
        <f>F18/F15</f>
        <v>1.7606464920067458E-2</v>
      </c>
      <c r="I18" s="208">
        <f t="shared" si="0"/>
        <v>0.8778017213003233</v>
      </c>
      <c r="K18" s="21">
        <f t="shared" si="6"/>
        <v>424.83699999999999</v>
      </c>
      <c r="L18" s="142">
        <f t="shared" si="6"/>
        <v>963.41600000000005</v>
      </c>
      <c r="M18" s="249">
        <f>K18/K15</f>
        <v>6.4879223595276005E-3</v>
      </c>
      <c r="N18" s="221">
        <f>L18/L15</f>
        <v>1.5354750362744769E-2</v>
      </c>
      <c r="O18" s="208">
        <f t="shared" si="1"/>
        <v>1.2677309179756002</v>
      </c>
      <c r="Q18" s="193">
        <f t="shared" si="2"/>
        <v>1.8645386678136147</v>
      </c>
      <c r="R18" s="194">
        <f t="shared" si="3"/>
        <v>2.2517137655162096</v>
      </c>
      <c r="S18" s="186">
        <f t="shared" si="4"/>
        <v>0.2076519540120893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topLeftCell="A4" workbookViewId="0">
      <selection activeCell="A18" sqref="A18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240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113</v>
      </c>
    </row>
    <row r="15" spans="1:1" x14ac:dyDescent="0.25">
      <c r="A15" t="s">
        <v>112</v>
      </c>
    </row>
    <row r="17" spans="1:1" x14ac:dyDescent="0.25">
      <c r="A17" t="s">
        <v>144</v>
      </c>
    </row>
    <row r="19" spans="1:1" x14ac:dyDescent="0.25">
      <c r="A19" t="s">
        <v>145</v>
      </c>
    </row>
    <row r="21" spans="1:1" x14ac:dyDescent="0.25">
      <c r="A21" t="s">
        <v>146</v>
      </c>
    </row>
    <row r="23" spans="1:1" x14ac:dyDescent="0.25">
      <c r="A23" t="s">
        <v>147</v>
      </c>
    </row>
    <row r="25" spans="1:1" x14ac:dyDescent="0.25">
      <c r="A25" t="s">
        <v>241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84" workbookViewId="0">
      <selection activeCell="K92" sqref="K92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137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152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2025/2024</v>
      </c>
      <c r="N5" s="359" t="str">
        <f>B5</f>
        <v>jan-abr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161</v>
      </c>
      <c r="B7" s="39">
        <v>33273.269999999997</v>
      </c>
      <c r="C7" s="147">
        <v>33928.1</v>
      </c>
      <c r="D7" s="247">
        <f>B7/$B$33</f>
        <v>0.13008729340555472</v>
      </c>
      <c r="E7" s="246">
        <f>C7/$C$33</f>
        <v>0.13961466334809858</v>
      </c>
      <c r="F7" s="52">
        <f>(C7-B7)/B7</f>
        <v>1.9680362044367801E-2</v>
      </c>
      <c r="H7" s="39">
        <v>8752.2249999999985</v>
      </c>
      <c r="I7" s="147">
        <v>8588.9439999999995</v>
      </c>
      <c r="J7" s="247">
        <f>H7/$H$33</f>
        <v>0.13366010086954871</v>
      </c>
      <c r="K7" s="246">
        <f>I7/$I$33</f>
        <v>0.13688903962524443</v>
      </c>
      <c r="L7" s="52">
        <f>(I7-H7)/H7</f>
        <v>-1.8655941774805729E-2</v>
      </c>
      <c r="N7" s="27">
        <f t="shared" ref="N7:N33" si="0">(H7/B7)*10</f>
        <v>2.6304072307891593</v>
      </c>
      <c r="O7" s="151">
        <f t="shared" ref="O7:O33" si="1">(I7/C7)*10</f>
        <v>2.5315134062915403</v>
      </c>
      <c r="P7" s="61">
        <f>(O7-N7)/N7</f>
        <v>-3.7596393189639088E-2</v>
      </c>
    </row>
    <row r="8" spans="1:16" ht="20.100000000000001" customHeight="1" x14ac:dyDescent="0.25">
      <c r="A8" s="8" t="s">
        <v>167</v>
      </c>
      <c r="B8" s="19">
        <v>24933.77</v>
      </c>
      <c r="C8" s="140">
        <v>30968.78</v>
      </c>
      <c r="D8" s="247">
        <f t="shared" ref="D8:D32" si="2">B8/$B$33</f>
        <v>9.7482653604428371E-2</v>
      </c>
      <c r="E8" s="215">
        <f t="shared" ref="E8:E32" si="3">C8/$C$33</f>
        <v>0.12743701515856556</v>
      </c>
      <c r="F8" s="52">
        <f t="shared" ref="F8:F33" si="4">(C8-B8)/B8</f>
        <v>0.24204161665083132</v>
      </c>
      <c r="H8" s="19">
        <v>6285.9</v>
      </c>
      <c r="I8" s="140">
        <v>7370.3340000000007</v>
      </c>
      <c r="J8" s="247">
        <f t="shared" ref="J8:J32" si="5">H8/$H$33</f>
        <v>9.5995478641819232E-2</v>
      </c>
      <c r="K8" s="215">
        <f t="shared" ref="K8:K32" si="6">I8/$I$33</f>
        <v>0.11746705333941944</v>
      </c>
      <c r="L8" s="52">
        <f t="shared" ref="L8:L33" si="7">(I8-H8)/H8</f>
        <v>0.17251849377177511</v>
      </c>
      <c r="N8" s="27">
        <f t="shared" si="0"/>
        <v>2.521038735818931</v>
      </c>
      <c r="O8" s="152">
        <f t="shared" si="1"/>
        <v>2.3799239104672516</v>
      </c>
      <c r="P8" s="52">
        <f t="shared" ref="P8:P71" si="8">(O8-N8)/N8</f>
        <v>-5.597487390682232E-2</v>
      </c>
    </row>
    <row r="9" spans="1:16" ht="20.100000000000001" customHeight="1" x14ac:dyDescent="0.25">
      <c r="A9" s="8" t="s">
        <v>162</v>
      </c>
      <c r="B9" s="19">
        <v>24736.630000000005</v>
      </c>
      <c r="C9" s="140">
        <v>22116.329999999998</v>
      </c>
      <c r="D9" s="247">
        <f t="shared" si="2"/>
        <v>9.6711902517385512E-2</v>
      </c>
      <c r="E9" s="215">
        <f t="shared" si="3"/>
        <v>9.1009044639854667E-2</v>
      </c>
      <c r="F9" s="52">
        <f t="shared" si="4"/>
        <v>-0.10592792955224725</v>
      </c>
      <c r="H9" s="19">
        <v>6340.6430000000009</v>
      </c>
      <c r="I9" s="140">
        <v>5613.8819999999996</v>
      </c>
      <c r="J9" s="247">
        <f t="shared" si="5"/>
        <v>9.6831489473567942E-2</v>
      </c>
      <c r="K9" s="215">
        <f t="shared" si="6"/>
        <v>8.9473038309418065E-2</v>
      </c>
      <c r="L9" s="52">
        <f t="shared" si="7"/>
        <v>-0.11461944790141966</v>
      </c>
      <c r="N9" s="27">
        <f t="shared" si="0"/>
        <v>2.5632606381710037</v>
      </c>
      <c r="O9" s="152">
        <f t="shared" si="1"/>
        <v>2.5383424826813488</v>
      </c>
      <c r="P9" s="52">
        <f t="shared" si="8"/>
        <v>-9.7212726316568011E-3</v>
      </c>
    </row>
    <row r="10" spans="1:16" ht="20.100000000000001" customHeight="1" x14ac:dyDescent="0.25">
      <c r="A10" s="8" t="s">
        <v>160</v>
      </c>
      <c r="B10" s="19">
        <v>26115.199999999997</v>
      </c>
      <c r="C10" s="140">
        <v>20140.77</v>
      </c>
      <c r="D10" s="247">
        <f t="shared" si="2"/>
        <v>0.10210164750097428</v>
      </c>
      <c r="E10" s="215">
        <f t="shared" si="3"/>
        <v>8.2879584271488338E-2</v>
      </c>
      <c r="F10" s="52">
        <f t="shared" si="4"/>
        <v>-0.22877213270432534</v>
      </c>
      <c r="H10" s="19">
        <v>6890.415</v>
      </c>
      <c r="I10" s="140">
        <v>5109.3540000000003</v>
      </c>
      <c r="J10" s="247">
        <f t="shared" si="5"/>
        <v>0.10522736377698833</v>
      </c>
      <c r="K10" s="215">
        <f t="shared" si="6"/>
        <v>8.1431962085839804E-2</v>
      </c>
      <c r="L10" s="52">
        <f t="shared" si="7"/>
        <v>-0.2584838503921752</v>
      </c>
      <c r="N10" s="27">
        <f t="shared" si="0"/>
        <v>2.6384691673814489</v>
      </c>
      <c r="O10" s="152">
        <f t="shared" si="1"/>
        <v>2.5368215813000199</v>
      </c>
      <c r="P10" s="52">
        <f t="shared" si="8"/>
        <v>-3.8525212777949278E-2</v>
      </c>
    </row>
    <row r="11" spans="1:16" ht="20.100000000000001" customHeight="1" x14ac:dyDescent="0.25">
      <c r="A11" s="8" t="s">
        <v>172</v>
      </c>
      <c r="B11" s="19">
        <v>18881.78</v>
      </c>
      <c r="C11" s="140">
        <v>16306.280000000002</v>
      </c>
      <c r="D11" s="247">
        <f t="shared" si="2"/>
        <v>7.3821408442246134E-2</v>
      </c>
      <c r="E11" s="215">
        <f t="shared" si="3"/>
        <v>6.7100597813017332E-2</v>
      </c>
      <c r="F11" s="52">
        <f t="shared" si="4"/>
        <v>-0.13640133504362389</v>
      </c>
      <c r="H11" s="19">
        <v>4253.2629999999999</v>
      </c>
      <c r="I11" s="140">
        <v>3800.2910000000006</v>
      </c>
      <c r="J11" s="247">
        <f t="shared" si="5"/>
        <v>6.4953947322505923E-2</v>
      </c>
      <c r="K11" s="215">
        <f t="shared" si="6"/>
        <v>6.0568352207961765E-2</v>
      </c>
      <c r="L11" s="52">
        <f t="shared" si="7"/>
        <v>-0.10649988020961772</v>
      </c>
      <c r="N11" s="27">
        <f t="shared" si="0"/>
        <v>2.2525752339027361</v>
      </c>
      <c r="O11" s="152">
        <f t="shared" si="1"/>
        <v>2.3305689587079335</v>
      </c>
      <c r="P11" s="52">
        <f t="shared" si="8"/>
        <v>3.4624248562862912E-2</v>
      </c>
    </row>
    <row r="12" spans="1:16" ht="20.100000000000001" customHeight="1" x14ac:dyDescent="0.25">
      <c r="A12" s="8" t="s">
        <v>165</v>
      </c>
      <c r="B12" s="19">
        <v>13328.619999999999</v>
      </c>
      <c r="C12" s="140">
        <v>12474.87</v>
      </c>
      <c r="D12" s="247">
        <f t="shared" si="2"/>
        <v>5.2110420786148907E-2</v>
      </c>
      <c r="E12" s="215">
        <f t="shared" si="3"/>
        <v>5.1334285602827594E-2</v>
      </c>
      <c r="F12" s="52">
        <f t="shared" si="4"/>
        <v>-6.4053893051193467E-2</v>
      </c>
      <c r="H12" s="19">
        <v>4280.21</v>
      </c>
      <c r="I12" s="140">
        <v>3684.0650000000005</v>
      </c>
      <c r="J12" s="247">
        <f t="shared" si="5"/>
        <v>6.536546996253538E-2</v>
      </c>
      <c r="K12" s="215">
        <f t="shared" si="6"/>
        <v>5.8715963192562004E-2</v>
      </c>
      <c r="L12" s="52">
        <f t="shared" si="7"/>
        <v>-0.13927938115185926</v>
      </c>
      <c r="N12" s="27">
        <f t="shared" si="0"/>
        <v>3.2112926919666105</v>
      </c>
      <c r="O12" s="152">
        <f t="shared" si="1"/>
        <v>2.9531890913492487</v>
      </c>
      <c r="P12" s="52">
        <f t="shared" si="8"/>
        <v>-8.0373738981512136E-2</v>
      </c>
    </row>
    <row r="13" spans="1:16" ht="20.100000000000001" customHeight="1" x14ac:dyDescent="0.25">
      <c r="A13" s="8" t="s">
        <v>163</v>
      </c>
      <c r="B13" s="19">
        <v>9986.4</v>
      </c>
      <c r="C13" s="140">
        <v>10014.869999999999</v>
      </c>
      <c r="D13" s="247">
        <f t="shared" si="2"/>
        <v>3.9043464825225527E-2</v>
      </c>
      <c r="E13" s="215">
        <f t="shared" si="3"/>
        <v>4.1211347040505421E-2</v>
      </c>
      <c r="F13" s="52">
        <f t="shared" si="4"/>
        <v>2.8508771929823908E-3</v>
      </c>
      <c r="H13" s="19">
        <v>2691.2330000000002</v>
      </c>
      <c r="I13" s="140">
        <v>2807.0490000000004</v>
      </c>
      <c r="J13" s="247">
        <f t="shared" si="5"/>
        <v>4.1099317515655535E-2</v>
      </c>
      <c r="K13" s="215">
        <f t="shared" si="6"/>
        <v>4.4738240439220797E-2</v>
      </c>
      <c r="L13" s="52">
        <f t="shared" si="7"/>
        <v>4.3034549591209774E-2</v>
      </c>
      <c r="N13" s="27">
        <f t="shared" si="0"/>
        <v>2.6948980613634541</v>
      </c>
      <c r="O13" s="152">
        <f t="shared" si="1"/>
        <v>2.8028811157808349</v>
      </c>
      <c r="P13" s="52">
        <f t="shared" si="8"/>
        <v>4.0069439347456402E-2</v>
      </c>
    </row>
    <row r="14" spans="1:16" ht="20.100000000000001" customHeight="1" x14ac:dyDescent="0.25">
      <c r="A14" s="8" t="s">
        <v>175</v>
      </c>
      <c r="B14" s="19">
        <v>15495.950000000003</v>
      </c>
      <c r="C14" s="140">
        <v>14061.67</v>
      </c>
      <c r="D14" s="247">
        <f t="shared" si="2"/>
        <v>6.0583952050634222E-2</v>
      </c>
      <c r="E14" s="215">
        <f t="shared" si="3"/>
        <v>5.7863992477092958E-2</v>
      </c>
      <c r="F14" s="52">
        <f t="shared" si="4"/>
        <v>-9.2558378156873386E-2</v>
      </c>
      <c r="H14" s="19">
        <v>3106.326</v>
      </c>
      <c r="I14" s="140">
        <v>2745.0239999999999</v>
      </c>
      <c r="J14" s="247">
        <f t="shared" si="5"/>
        <v>4.7438433826107289E-2</v>
      </c>
      <c r="K14" s="215">
        <f t="shared" si="6"/>
        <v>4.3749697181428474E-2</v>
      </c>
      <c r="L14" s="52">
        <f t="shared" si="7"/>
        <v>-0.11631168138823811</v>
      </c>
      <c r="N14" s="27">
        <f t="shared" si="0"/>
        <v>2.0046050742290724</v>
      </c>
      <c r="O14" s="152">
        <f t="shared" si="1"/>
        <v>1.9521322858522494</v>
      </c>
      <c r="P14" s="52">
        <f t="shared" si="8"/>
        <v>-2.6176122694393011E-2</v>
      </c>
    </row>
    <row r="15" spans="1:16" ht="20.100000000000001" customHeight="1" x14ac:dyDescent="0.25">
      <c r="A15" s="8" t="s">
        <v>164</v>
      </c>
      <c r="B15" s="19">
        <v>4474.12</v>
      </c>
      <c r="C15" s="140">
        <v>6486.77</v>
      </c>
      <c r="D15" s="247">
        <f t="shared" si="2"/>
        <v>1.7492304218120449E-2</v>
      </c>
      <c r="E15" s="215">
        <f t="shared" si="3"/>
        <v>2.6693160234924608E-2</v>
      </c>
      <c r="F15" s="52">
        <f t="shared" si="4"/>
        <v>0.4498426506217984</v>
      </c>
      <c r="H15" s="19">
        <v>1249.5889999999999</v>
      </c>
      <c r="I15" s="140">
        <v>2662.2699999999995</v>
      </c>
      <c r="J15" s="247">
        <f t="shared" si="5"/>
        <v>1.9083169340993692E-2</v>
      </c>
      <c r="K15" s="215">
        <f t="shared" si="6"/>
        <v>4.2430778862116166E-2</v>
      </c>
      <c r="L15" s="52">
        <f t="shared" si="7"/>
        <v>1.130516513829747</v>
      </c>
      <c r="N15" s="27">
        <f t="shared" si="0"/>
        <v>2.7929268772406641</v>
      </c>
      <c r="O15" s="152">
        <f t="shared" si="1"/>
        <v>4.1041535309560837</v>
      </c>
      <c r="P15" s="52">
        <f t="shared" si="8"/>
        <v>0.46948119709130226</v>
      </c>
    </row>
    <row r="16" spans="1:16" ht="20.100000000000001" customHeight="1" x14ac:dyDescent="0.25">
      <c r="A16" s="8" t="s">
        <v>169</v>
      </c>
      <c r="B16" s="19">
        <v>5783.9999999999982</v>
      </c>
      <c r="C16" s="140">
        <v>6001.65</v>
      </c>
      <c r="D16" s="247">
        <f t="shared" si="2"/>
        <v>2.2613494407304372E-2</v>
      </c>
      <c r="E16" s="215">
        <f t="shared" si="3"/>
        <v>2.4696883830309269E-2</v>
      </c>
      <c r="F16" s="52">
        <f t="shared" si="4"/>
        <v>3.7629668049792793E-2</v>
      </c>
      <c r="H16" s="19">
        <v>2054.7610000000004</v>
      </c>
      <c r="I16" s="140">
        <v>2248.7409999999995</v>
      </c>
      <c r="J16" s="247">
        <f t="shared" si="5"/>
        <v>3.1379399241086112E-2</v>
      </c>
      <c r="K16" s="215">
        <f t="shared" si="6"/>
        <v>3.5840028280067E-2</v>
      </c>
      <c r="L16" s="52">
        <f t="shared" si="7"/>
        <v>9.4405140062517767E-2</v>
      </c>
      <c r="N16" s="27">
        <f t="shared" si="0"/>
        <v>3.5524913554633493</v>
      </c>
      <c r="O16" s="152">
        <f t="shared" si="1"/>
        <v>3.7468712770654733</v>
      </c>
      <c r="P16" s="52">
        <f t="shared" si="8"/>
        <v>5.4716507980572177E-2</v>
      </c>
    </row>
    <row r="17" spans="1:16" ht="20.100000000000001" customHeight="1" x14ac:dyDescent="0.25">
      <c r="A17" s="8" t="s">
        <v>168</v>
      </c>
      <c r="B17" s="19">
        <v>4089.5099999999998</v>
      </c>
      <c r="C17" s="140">
        <v>7358.77</v>
      </c>
      <c r="D17" s="247">
        <f t="shared" si="2"/>
        <v>1.5988608491288955E-2</v>
      </c>
      <c r="E17" s="215">
        <f t="shared" si="3"/>
        <v>3.0281453904170513E-2</v>
      </c>
      <c r="F17" s="52">
        <f t="shared" si="4"/>
        <v>0.79942584808448958</v>
      </c>
      <c r="H17" s="19">
        <v>1102.059</v>
      </c>
      <c r="I17" s="140">
        <v>1971.3719999999998</v>
      </c>
      <c r="J17" s="247">
        <f t="shared" si="5"/>
        <v>1.683015657209384E-2</v>
      </c>
      <c r="K17" s="215">
        <f t="shared" si="6"/>
        <v>3.1419371208392714E-2</v>
      </c>
      <c r="L17" s="52">
        <f t="shared" si="7"/>
        <v>0.78880804022289175</v>
      </c>
      <c r="N17" s="27">
        <f t="shared" si="0"/>
        <v>2.6948436365236912</v>
      </c>
      <c r="O17" s="152">
        <f t="shared" si="1"/>
        <v>2.6789422688846094</v>
      </c>
      <c r="P17" s="52">
        <f t="shared" si="8"/>
        <v>-5.9006642996156612E-3</v>
      </c>
    </row>
    <row r="18" spans="1:16" ht="20.100000000000001" customHeight="1" x14ac:dyDescent="0.25">
      <c r="A18" s="8" t="s">
        <v>166</v>
      </c>
      <c r="B18" s="19">
        <v>10870.07</v>
      </c>
      <c r="C18" s="140">
        <v>6622.6299999999992</v>
      </c>
      <c r="D18" s="247">
        <f t="shared" si="2"/>
        <v>4.2498317280775778E-2</v>
      </c>
      <c r="E18" s="215">
        <f t="shared" si="3"/>
        <v>2.7252226264630735E-2</v>
      </c>
      <c r="F18" s="52">
        <f t="shared" si="4"/>
        <v>-0.39074633374026119</v>
      </c>
      <c r="H18" s="19">
        <v>2493.9299999999998</v>
      </c>
      <c r="I18" s="140">
        <v>1684.9430000000002</v>
      </c>
      <c r="J18" s="247">
        <f t="shared" si="5"/>
        <v>3.8086193552107454E-2</v>
      </c>
      <c r="K18" s="215">
        <f t="shared" si="6"/>
        <v>2.68543174915657E-2</v>
      </c>
      <c r="L18" s="52">
        <f t="shared" si="7"/>
        <v>-0.324382400468337</v>
      </c>
      <c r="N18" s="27">
        <f t="shared" si="0"/>
        <v>2.2943090522876117</v>
      </c>
      <c r="O18" s="152">
        <f t="shared" si="1"/>
        <v>2.5442203475054481</v>
      </c>
      <c r="P18" s="52">
        <f t="shared" si="8"/>
        <v>0.10892660470857429</v>
      </c>
    </row>
    <row r="19" spans="1:16" ht="20.100000000000001" customHeight="1" x14ac:dyDescent="0.25">
      <c r="A19" s="8" t="s">
        <v>176</v>
      </c>
      <c r="B19" s="19">
        <v>8528.6400000000012</v>
      </c>
      <c r="C19" s="140">
        <v>6764.4700000000012</v>
      </c>
      <c r="D19" s="247">
        <f t="shared" si="2"/>
        <v>3.3344113579168819E-2</v>
      </c>
      <c r="E19" s="215">
        <f t="shared" si="3"/>
        <v>2.7835900088077806E-2</v>
      </c>
      <c r="F19" s="52">
        <f t="shared" si="4"/>
        <v>-0.20685244071739456</v>
      </c>
      <c r="H19" s="19">
        <v>1927.5159999999996</v>
      </c>
      <c r="I19" s="140">
        <v>1669.654</v>
      </c>
      <c r="J19" s="247">
        <f t="shared" si="5"/>
        <v>2.9436170001076189E-2</v>
      </c>
      <c r="K19" s="215">
        <f t="shared" si="6"/>
        <v>2.6610644168415569E-2</v>
      </c>
      <c r="L19" s="52">
        <f t="shared" si="7"/>
        <v>-0.13377943425631728</v>
      </c>
      <c r="N19" s="27">
        <f t="shared" si="0"/>
        <v>2.2600508404622537</v>
      </c>
      <c r="O19" s="152">
        <f t="shared" si="1"/>
        <v>2.4682702414232005</v>
      </c>
      <c r="P19" s="52">
        <f t="shared" si="8"/>
        <v>9.213040575598698E-2</v>
      </c>
    </row>
    <row r="20" spans="1:16" ht="20.100000000000001" customHeight="1" x14ac:dyDescent="0.25">
      <c r="A20" s="8" t="s">
        <v>159</v>
      </c>
      <c r="B20" s="19">
        <v>6735.6900000000005</v>
      </c>
      <c r="C20" s="140">
        <v>8337.380000000001</v>
      </c>
      <c r="D20" s="247">
        <f t="shared" si="2"/>
        <v>2.6334282182630713E-2</v>
      </c>
      <c r="E20" s="215">
        <f t="shared" si="3"/>
        <v>3.4308449394607136E-2</v>
      </c>
      <c r="F20" s="52">
        <f t="shared" si="4"/>
        <v>0.2377915254413431</v>
      </c>
      <c r="H20" s="19">
        <v>1381.65</v>
      </c>
      <c r="I20" s="140">
        <v>1551.6740000000004</v>
      </c>
      <c r="J20" s="247">
        <f t="shared" si="5"/>
        <v>2.1099946398362934E-2</v>
      </c>
      <c r="K20" s="215">
        <f t="shared" si="6"/>
        <v>2.473030021751936E-2</v>
      </c>
      <c r="L20" s="52">
        <f t="shared" si="7"/>
        <v>0.12305866174501526</v>
      </c>
      <c r="N20" s="27">
        <f t="shared" si="0"/>
        <v>2.0512375124152089</v>
      </c>
      <c r="O20" s="152">
        <f t="shared" si="1"/>
        <v>1.8611050473889881</v>
      </c>
      <c r="P20" s="52">
        <f t="shared" si="8"/>
        <v>-9.2691589284729523E-2</v>
      </c>
    </row>
    <row r="21" spans="1:16" ht="20.100000000000001" customHeight="1" x14ac:dyDescent="0.25">
      <c r="A21" s="8" t="s">
        <v>171</v>
      </c>
      <c r="B21" s="19">
        <v>12952.27</v>
      </c>
      <c r="C21" s="140">
        <v>4439.3400000000011</v>
      </c>
      <c r="D21" s="247">
        <f t="shared" si="2"/>
        <v>5.0639018880860358E-2</v>
      </c>
      <c r="E21" s="215">
        <f t="shared" si="3"/>
        <v>1.8267953689942794E-2</v>
      </c>
      <c r="F21" s="52">
        <f t="shared" si="4"/>
        <v>-0.65725390221173585</v>
      </c>
      <c r="H21" s="19">
        <v>2734.9519999999993</v>
      </c>
      <c r="I21" s="140">
        <v>1082.403</v>
      </c>
      <c r="J21" s="247">
        <f t="shared" si="5"/>
        <v>4.1766974705674725E-2</v>
      </c>
      <c r="K21" s="215">
        <f t="shared" si="6"/>
        <v>1.725114369793114E-2</v>
      </c>
      <c r="L21" s="52">
        <f t="shared" si="7"/>
        <v>-0.60423327356385037</v>
      </c>
      <c r="N21" s="27">
        <f t="shared" si="0"/>
        <v>2.111561911541374</v>
      </c>
      <c r="O21" s="152">
        <f t="shared" si="1"/>
        <v>2.4382070307748442</v>
      </c>
      <c r="P21" s="52">
        <f t="shared" si="8"/>
        <v>0.15469360261145723</v>
      </c>
    </row>
    <row r="22" spans="1:16" ht="20.100000000000001" customHeight="1" x14ac:dyDescent="0.25">
      <c r="A22" s="8" t="s">
        <v>197</v>
      </c>
      <c r="B22" s="19">
        <v>2097.0600000000004</v>
      </c>
      <c r="C22" s="140">
        <v>2812.07</v>
      </c>
      <c r="D22" s="247">
        <f t="shared" si="2"/>
        <v>8.1987992015528574E-3</v>
      </c>
      <c r="E22" s="215">
        <f t="shared" si="3"/>
        <v>1.1571712131280196E-2</v>
      </c>
      <c r="F22" s="52">
        <f t="shared" si="4"/>
        <v>0.34095829399254174</v>
      </c>
      <c r="H22" s="19">
        <v>589.58699999999999</v>
      </c>
      <c r="I22" s="140">
        <v>797.2639999999999</v>
      </c>
      <c r="J22" s="247">
        <f t="shared" si="5"/>
        <v>9.0039113358459846E-3</v>
      </c>
      <c r="K22" s="215">
        <f t="shared" si="6"/>
        <v>1.270664976832785E-2</v>
      </c>
      <c r="L22" s="52">
        <f t="shared" si="7"/>
        <v>0.35224148429324242</v>
      </c>
      <c r="N22" s="27">
        <f t="shared" si="0"/>
        <v>2.8114932333838798</v>
      </c>
      <c r="O22" s="152">
        <f t="shared" si="1"/>
        <v>2.8351499073636144</v>
      </c>
      <c r="P22" s="52">
        <f t="shared" si="8"/>
        <v>8.4142738452411981E-3</v>
      </c>
    </row>
    <row r="23" spans="1:16" ht="20.100000000000001" customHeight="1" x14ac:dyDescent="0.25">
      <c r="A23" s="8" t="s">
        <v>170</v>
      </c>
      <c r="B23" s="19">
        <v>2715.45</v>
      </c>
      <c r="C23" s="140">
        <v>2733.420000000001</v>
      </c>
      <c r="D23" s="247">
        <f t="shared" si="2"/>
        <v>1.0616496090649147E-2</v>
      </c>
      <c r="E23" s="215">
        <f t="shared" si="3"/>
        <v>1.1248066148383192E-2</v>
      </c>
      <c r="F23" s="52">
        <f t="shared" si="4"/>
        <v>6.6176876760762173E-3</v>
      </c>
      <c r="H23" s="19">
        <v>615.98299999999995</v>
      </c>
      <c r="I23" s="140">
        <v>794.56000000000006</v>
      </c>
      <c r="J23" s="247">
        <f t="shared" si="5"/>
        <v>9.4070193481003098E-3</v>
      </c>
      <c r="K23" s="215">
        <f t="shared" si="6"/>
        <v>1.2663553904255777E-2</v>
      </c>
      <c r="L23" s="52">
        <f t="shared" si="7"/>
        <v>0.2899057279178161</v>
      </c>
      <c r="N23" s="27">
        <f t="shared" si="0"/>
        <v>2.2684380121158556</v>
      </c>
      <c r="O23" s="152">
        <f t="shared" si="1"/>
        <v>2.9068346613400053</v>
      </c>
      <c r="P23" s="52">
        <f t="shared" si="8"/>
        <v>0.28142565316505769</v>
      </c>
    </row>
    <row r="24" spans="1:16" ht="20.100000000000001" customHeight="1" x14ac:dyDescent="0.25">
      <c r="A24" s="8" t="s">
        <v>201</v>
      </c>
      <c r="B24" s="19">
        <v>2726.34</v>
      </c>
      <c r="C24" s="140">
        <v>3699.8100000000004</v>
      </c>
      <c r="D24" s="247">
        <f t="shared" si="2"/>
        <v>1.0659072327525972E-2</v>
      </c>
      <c r="E24" s="215">
        <f t="shared" si="3"/>
        <v>1.522477614726226E-2</v>
      </c>
      <c r="F24" s="52">
        <f t="shared" si="4"/>
        <v>0.35706111490129633</v>
      </c>
      <c r="H24" s="19">
        <v>629.04299999999989</v>
      </c>
      <c r="I24" s="140">
        <v>767.75399999999991</v>
      </c>
      <c r="J24" s="247">
        <f t="shared" si="5"/>
        <v>9.6064658793944997E-3</v>
      </c>
      <c r="K24" s="215">
        <f t="shared" si="6"/>
        <v>1.2236324713310497E-2</v>
      </c>
      <c r="L24" s="52">
        <f t="shared" si="7"/>
        <v>0.2205111574248502</v>
      </c>
      <c r="N24" s="27">
        <f t="shared" si="0"/>
        <v>2.3072800897907078</v>
      </c>
      <c r="O24" s="152">
        <f t="shared" si="1"/>
        <v>2.0751173708920185</v>
      </c>
      <c r="P24" s="52">
        <f t="shared" si="8"/>
        <v>-0.10062181870591558</v>
      </c>
    </row>
    <row r="25" spans="1:16" ht="20.100000000000001" customHeight="1" x14ac:dyDescent="0.25">
      <c r="A25" s="8" t="s">
        <v>178</v>
      </c>
      <c r="B25" s="19">
        <v>1576.95</v>
      </c>
      <c r="C25" s="140">
        <v>1607.8500000000001</v>
      </c>
      <c r="D25" s="247">
        <f t="shared" si="2"/>
        <v>6.1653440535267365E-3</v>
      </c>
      <c r="E25" s="215">
        <f t="shared" si="3"/>
        <v>6.6163279542397107E-3</v>
      </c>
      <c r="F25" s="52">
        <f t="shared" ref="F25:F27" si="9">(C25-B25)/B25</f>
        <v>1.9594787406068733E-2</v>
      </c>
      <c r="H25" s="19">
        <v>583.7700000000001</v>
      </c>
      <c r="I25" s="140">
        <v>609.74099999999999</v>
      </c>
      <c r="J25" s="247">
        <f t="shared" si="5"/>
        <v>8.9150766901692404E-3</v>
      </c>
      <c r="K25" s="215">
        <f t="shared" si="6"/>
        <v>9.717942032237744E-3</v>
      </c>
      <c r="L25" s="52">
        <f t="shared" ref="L25:L29" si="10">(I25-H25)/H25</f>
        <v>4.4488411531938755E-2</v>
      </c>
      <c r="N25" s="27">
        <f t="shared" si="0"/>
        <v>3.7018928945115577</v>
      </c>
      <c r="O25" s="152">
        <f t="shared" si="1"/>
        <v>3.7922753988245166</v>
      </c>
      <c r="P25" s="52">
        <f t="shared" ref="P25:P29" si="11">(O25-N25)/N25</f>
        <v>2.4415213213478001E-2</v>
      </c>
    </row>
    <row r="26" spans="1:16" ht="20.100000000000001" customHeight="1" x14ac:dyDescent="0.25">
      <c r="A26" s="8" t="s">
        <v>174</v>
      </c>
      <c r="B26" s="19">
        <v>219.41</v>
      </c>
      <c r="C26" s="140">
        <v>287.67999999999995</v>
      </c>
      <c r="D26" s="247">
        <f t="shared" si="2"/>
        <v>8.578192959727963E-4</v>
      </c>
      <c r="E26" s="215">
        <f t="shared" si="3"/>
        <v>1.183807709597089E-3</v>
      </c>
      <c r="F26" s="52">
        <f t="shared" si="9"/>
        <v>0.3111526366163801</v>
      </c>
      <c r="H26" s="19">
        <v>419.05100000000004</v>
      </c>
      <c r="I26" s="140">
        <v>507.60899999999998</v>
      </c>
      <c r="J26" s="247">
        <f t="shared" si="5"/>
        <v>6.3995611321104378E-3</v>
      </c>
      <c r="K26" s="215">
        <f t="shared" si="6"/>
        <v>8.090180645621942E-3</v>
      </c>
      <c r="L26" s="52">
        <f t="shared" si="10"/>
        <v>0.21132988586114798</v>
      </c>
      <c r="N26" s="27">
        <f t="shared" si="0"/>
        <v>19.098992753292926</v>
      </c>
      <c r="O26" s="152">
        <f t="shared" si="1"/>
        <v>17.644917964404897</v>
      </c>
      <c r="P26" s="52">
        <f t="shared" si="11"/>
        <v>-7.613358503617039E-2</v>
      </c>
    </row>
    <row r="27" spans="1:16" ht="20.100000000000001" customHeight="1" x14ac:dyDescent="0.25">
      <c r="A27" s="8" t="s">
        <v>198</v>
      </c>
      <c r="B27" s="19">
        <v>1940.9400000000003</v>
      </c>
      <c r="C27" s="140">
        <v>2036.38</v>
      </c>
      <c r="D27" s="247">
        <f t="shared" si="2"/>
        <v>7.5884225164096417E-3</v>
      </c>
      <c r="E27" s="215">
        <f t="shared" si="3"/>
        <v>8.3797356217648802E-3</v>
      </c>
      <c r="F27" s="52">
        <f t="shared" si="9"/>
        <v>4.9172050655867681E-2</v>
      </c>
      <c r="H27" s="19">
        <v>467.84899999999999</v>
      </c>
      <c r="I27" s="140">
        <v>506.16099999999994</v>
      </c>
      <c r="J27" s="247">
        <f t="shared" si="5"/>
        <v>7.1447825589170191E-3</v>
      </c>
      <c r="K27" s="215">
        <f t="shared" si="6"/>
        <v>8.0671026829087899E-3</v>
      </c>
      <c r="L27" s="52">
        <f t="shared" si="10"/>
        <v>8.188966953012608E-2</v>
      </c>
      <c r="N27" s="27">
        <f t="shared" si="0"/>
        <v>2.4104248456933233</v>
      </c>
      <c r="O27" s="152">
        <f t="shared" si="1"/>
        <v>2.485592080063642</v>
      </c>
      <c r="P27" s="52">
        <f t="shared" si="11"/>
        <v>3.1184226508708238E-2</v>
      </c>
    </row>
    <row r="28" spans="1:16" ht="20.100000000000001" customHeight="1" x14ac:dyDescent="0.25">
      <c r="A28" s="8" t="s">
        <v>177</v>
      </c>
      <c r="B28" s="19">
        <v>2709.99</v>
      </c>
      <c r="C28" s="140">
        <v>1595.85</v>
      </c>
      <c r="D28" s="247">
        <f t="shared" si="2"/>
        <v>1.0595149327256361E-2</v>
      </c>
      <c r="E28" s="215">
        <f t="shared" si="3"/>
        <v>6.5669477661308212E-3</v>
      </c>
      <c r="F28" s="52">
        <f t="shared" ref="F28:F29" si="12">(C28-B28)/B28</f>
        <v>-0.41112328827781652</v>
      </c>
      <c r="H28" s="19">
        <v>798.93200000000013</v>
      </c>
      <c r="I28" s="140">
        <v>484.88</v>
      </c>
      <c r="J28" s="247">
        <f t="shared" si="5"/>
        <v>1.2200935385905907E-2</v>
      </c>
      <c r="K28" s="215">
        <f t="shared" si="6"/>
        <v>7.727929944995395E-3</v>
      </c>
      <c r="L28" s="52">
        <f t="shared" si="10"/>
        <v>-0.39308977484942409</v>
      </c>
      <c r="N28" s="27">
        <f t="shared" si="0"/>
        <v>2.9480994394813269</v>
      </c>
      <c r="O28" s="152">
        <f t="shared" si="1"/>
        <v>3.0383808002005201</v>
      </c>
      <c r="P28" s="52">
        <f t="shared" si="11"/>
        <v>3.0623580571989412E-2</v>
      </c>
    </row>
    <row r="29" spans="1:16" ht="20.100000000000001" customHeight="1" x14ac:dyDescent="0.25">
      <c r="A29" s="8" t="s">
        <v>181</v>
      </c>
      <c r="B29" s="19">
        <v>3056.6299999999997</v>
      </c>
      <c r="C29" s="140">
        <v>1616.67</v>
      </c>
      <c r="D29" s="247">
        <f t="shared" si="2"/>
        <v>1.1950395126244602E-2</v>
      </c>
      <c r="E29" s="215">
        <f t="shared" si="3"/>
        <v>6.652622392499744E-3</v>
      </c>
      <c r="F29" s="52">
        <f t="shared" si="12"/>
        <v>-0.4710939825886678</v>
      </c>
      <c r="H29" s="19">
        <v>942.62200000000007</v>
      </c>
      <c r="I29" s="140">
        <v>459.98700000000002</v>
      </c>
      <c r="J29" s="247">
        <f t="shared" si="5"/>
        <v>1.4395305376844834E-2</v>
      </c>
      <c r="K29" s="215">
        <f t="shared" si="6"/>
        <v>7.3311898028555452E-3</v>
      </c>
      <c r="L29" s="52">
        <f t="shared" si="10"/>
        <v>-0.51201329907428428</v>
      </c>
      <c r="N29" s="27">
        <f t="shared" si="0"/>
        <v>3.0838603298403804</v>
      </c>
      <c r="O29" s="152">
        <f t="shared" si="1"/>
        <v>2.8452745458256787</v>
      </c>
      <c r="P29" s="52">
        <f t="shared" si="11"/>
        <v>-7.7365949977070067E-2</v>
      </c>
    </row>
    <row r="30" spans="1:16" ht="20.100000000000001" customHeight="1" x14ac:dyDescent="0.25">
      <c r="A30" s="8" t="s">
        <v>184</v>
      </c>
      <c r="B30" s="19">
        <v>647.65</v>
      </c>
      <c r="C30" s="140">
        <v>1688.2800000000002</v>
      </c>
      <c r="D30" s="247">
        <f t="shared" si="2"/>
        <v>2.5320936467653323E-3</v>
      </c>
      <c r="E30" s="215">
        <f t="shared" si="3"/>
        <v>6.9472986650395366E-3</v>
      </c>
      <c r="F30" s="52">
        <f t="shared" ref="F30" si="13">(C30-B30)/B30</f>
        <v>1.6067783525052113</v>
      </c>
      <c r="H30" s="19">
        <v>153.04499999999999</v>
      </c>
      <c r="I30" s="140">
        <v>444.19200000000001</v>
      </c>
      <c r="J30" s="247">
        <f t="shared" si="5"/>
        <v>2.3372354044348819E-3</v>
      </c>
      <c r="K30" s="215">
        <f t="shared" si="6"/>
        <v>7.079451943011455E-3</v>
      </c>
      <c r="L30" s="52">
        <f t="shared" ref="L30" si="14">(I30-H30)/H30</f>
        <v>1.9023620503773404</v>
      </c>
      <c r="N30" s="27">
        <f t="shared" si="0"/>
        <v>2.3630819115262871</v>
      </c>
      <c r="O30" s="152">
        <f t="shared" si="1"/>
        <v>2.631032767076551</v>
      </c>
      <c r="P30" s="52">
        <f t="shared" ref="P30" si="15">(O30-N30)/N30</f>
        <v>0.11339042216153969</v>
      </c>
    </row>
    <row r="31" spans="1:16" ht="20.100000000000001" customHeight="1" x14ac:dyDescent="0.25">
      <c r="A31" s="8" t="s">
        <v>183</v>
      </c>
      <c r="B31" s="19">
        <v>2015.3400000000001</v>
      </c>
      <c r="C31" s="140">
        <v>1867.83</v>
      </c>
      <c r="D31" s="247">
        <f t="shared" si="2"/>
        <v>7.8793014901135574E-3</v>
      </c>
      <c r="E31" s="215">
        <f t="shared" si="3"/>
        <v>7.6861497296187818E-3</v>
      </c>
      <c r="F31" s="52">
        <f t="shared" ref="F31:F32" si="16">(C31-B31)/B31</f>
        <v>-7.3193605049272192E-2</v>
      </c>
      <c r="H31" s="19">
        <v>466.71000000000004</v>
      </c>
      <c r="I31" s="140">
        <v>433.27800000000002</v>
      </c>
      <c r="J31" s="247">
        <f t="shared" si="5"/>
        <v>7.1273882557666302E-3</v>
      </c>
      <c r="K31" s="215">
        <f t="shared" si="6"/>
        <v>6.9055065804069357E-3</v>
      </c>
      <c r="L31" s="52">
        <f t="shared" ref="L31:L32" si="17">(I31-H31)/H31</f>
        <v>-7.1633348331940641E-2</v>
      </c>
      <c r="N31" s="27">
        <f t="shared" si="0"/>
        <v>2.3157879067551876</v>
      </c>
      <c r="O31" s="152">
        <f t="shared" si="1"/>
        <v>2.3196864811037408</v>
      </c>
      <c r="P31" s="52">
        <f t="shared" ref="P31:P32" si="18">(O31-N31)/N31</f>
        <v>1.6834764259632412E-3</v>
      </c>
    </row>
    <row r="32" spans="1:16" ht="20.100000000000001" customHeight="1" thickBot="1" x14ac:dyDescent="0.3">
      <c r="A32" s="8" t="s">
        <v>17</v>
      </c>
      <c r="B32" s="19">
        <f>B33-SUM(B7:B31)</f>
        <v>15884.799999999959</v>
      </c>
      <c r="C32" s="140">
        <f>C33-SUM(C7:C31)</f>
        <v>17043.919999999925</v>
      </c>
      <c r="D32" s="247">
        <f t="shared" si="2"/>
        <v>6.2104224751235768E-2</v>
      </c>
      <c r="E32" s="215">
        <f t="shared" si="3"/>
        <v>7.0135997976070397E-2</v>
      </c>
      <c r="F32" s="52">
        <f t="shared" si="16"/>
        <v>7.297038678484899E-2</v>
      </c>
      <c r="H32" s="19">
        <f>H33-SUM(H7:H31)</f>
        <v>4269.9449999999779</v>
      </c>
      <c r="I32" s="140">
        <f>I33-SUM(I7:I31)</f>
        <v>4348.4140000000189</v>
      </c>
      <c r="J32" s="247">
        <f t="shared" si="5"/>
        <v>6.5208707432386881E-2</v>
      </c>
      <c r="K32" s="215">
        <f t="shared" si="6"/>
        <v>6.9304237674965657E-2</v>
      </c>
      <c r="L32" s="52">
        <f t="shared" si="17"/>
        <v>1.8377051695054946E-2</v>
      </c>
      <c r="N32" s="27">
        <f t="shared" si="0"/>
        <v>2.6880697270346428</v>
      </c>
      <c r="O32" s="152">
        <f t="shared" si="1"/>
        <v>2.5512992316321821</v>
      </c>
      <c r="P32" s="52">
        <f t="shared" si="18"/>
        <v>-5.0880560882377003E-2</v>
      </c>
    </row>
    <row r="33" spans="1:16" ht="26.25" customHeight="1" thickBot="1" x14ac:dyDescent="0.3">
      <c r="A33" s="12" t="s">
        <v>18</v>
      </c>
      <c r="B33" s="17">
        <v>255776.47999999998</v>
      </c>
      <c r="C33" s="145">
        <v>243012.43999999994</v>
      </c>
      <c r="D33" s="243">
        <f>SUM(D7:D32)</f>
        <v>1</v>
      </c>
      <c r="E33" s="244">
        <f>SUM(E7:E32)</f>
        <v>0.99999999999999978</v>
      </c>
      <c r="F33" s="57">
        <f t="shared" si="4"/>
        <v>-4.9903102896716844E-2</v>
      </c>
      <c r="G33" s="1"/>
      <c r="H33" s="17">
        <v>65481.208999999981</v>
      </c>
      <c r="I33" s="145">
        <v>62743.840000000018</v>
      </c>
      <c r="J33" s="243">
        <f>SUM(J7:J32)</f>
        <v>1</v>
      </c>
      <c r="K33" s="244">
        <f>SUM(K7:K32)</f>
        <v>0.99999999999999989</v>
      </c>
      <c r="L33" s="57">
        <f t="shared" si="7"/>
        <v>-4.1803886058364673E-2</v>
      </c>
      <c r="N33" s="29">
        <f t="shared" si="0"/>
        <v>2.5600950095176844</v>
      </c>
      <c r="O33" s="146">
        <f t="shared" si="1"/>
        <v>2.5819188515616744</v>
      </c>
      <c r="P33" s="57">
        <f t="shared" si="8"/>
        <v>8.524621923348687E-3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jan-abr</v>
      </c>
      <c r="C37" s="364"/>
      <c r="D37" s="370" t="str">
        <f>B5</f>
        <v>jan-abr</v>
      </c>
      <c r="E37" s="364"/>
      <c r="F37" s="131" t="str">
        <f>F5</f>
        <v>2025/2024</v>
      </c>
      <c r="H37" s="359" t="str">
        <f>B5</f>
        <v>jan-abr</v>
      </c>
      <c r="I37" s="364"/>
      <c r="J37" s="370" t="str">
        <f>B5</f>
        <v>jan-abr</v>
      </c>
      <c r="K37" s="360"/>
      <c r="L37" s="131" t="str">
        <f>L5</f>
        <v>2025/2024</v>
      </c>
      <c r="N37" s="359" t="str">
        <f>B5</f>
        <v>jan-abr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167</v>
      </c>
      <c r="B39" s="39">
        <v>24933.77</v>
      </c>
      <c r="C39" s="147">
        <v>30968.78</v>
      </c>
      <c r="D39" s="247">
        <f t="shared" ref="D39:D61" si="19">B39/$B$62</f>
        <v>0.24493937267278929</v>
      </c>
      <c r="E39" s="246">
        <f t="shared" ref="E39:E61" si="20">C39/$C$62</f>
        <v>0.29727576393857813</v>
      </c>
      <c r="F39" s="52">
        <f>(C39-B39)/B39</f>
        <v>0.24204161665083132</v>
      </c>
      <c r="H39" s="39">
        <v>6285.9</v>
      </c>
      <c r="I39" s="147">
        <v>7370.3340000000007</v>
      </c>
      <c r="J39" s="247">
        <f t="shared" ref="J39:J61" si="21">H39/$H$62</f>
        <v>0.26155619507326139</v>
      </c>
      <c r="K39" s="246">
        <f t="shared" ref="K39:K61" si="22">I39/$I$62</f>
        <v>0.29779805891334254</v>
      </c>
      <c r="L39" s="52">
        <f>(I39-H39)/H39</f>
        <v>0.17251849377177511</v>
      </c>
      <c r="N39" s="27">
        <f t="shared" ref="N39:N62" si="23">(H39/B39)*10</f>
        <v>2.521038735818931</v>
      </c>
      <c r="O39" s="151">
        <f t="shared" ref="O39:O62" si="24">(I39/C39)*10</f>
        <v>2.3799239104672516</v>
      </c>
      <c r="P39" s="61">
        <f t="shared" si="8"/>
        <v>-5.597487390682232E-2</v>
      </c>
    </row>
    <row r="40" spans="1:16" ht="20.100000000000001" customHeight="1" x14ac:dyDescent="0.25">
      <c r="A40" s="38" t="s">
        <v>172</v>
      </c>
      <c r="B40" s="19">
        <v>18881.78</v>
      </c>
      <c r="C40" s="140">
        <v>16306.280000000002</v>
      </c>
      <c r="D40" s="247">
        <f t="shared" si="19"/>
        <v>0.18548704620864068</v>
      </c>
      <c r="E40" s="215">
        <f t="shared" si="20"/>
        <v>0.15652737511766232</v>
      </c>
      <c r="F40" s="52">
        <f t="shared" ref="F40:F62" si="25">(C40-B40)/B40</f>
        <v>-0.13640133504362389</v>
      </c>
      <c r="H40" s="19">
        <v>4253.2629999999999</v>
      </c>
      <c r="I40" s="140">
        <v>3800.2910000000006</v>
      </c>
      <c r="J40" s="247">
        <f t="shared" si="21"/>
        <v>0.17697820310948076</v>
      </c>
      <c r="K40" s="215">
        <f t="shared" si="22"/>
        <v>0.15355061020380426</v>
      </c>
      <c r="L40" s="52">
        <f t="shared" ref="L40:L62" si="26">(I40-H40)/H40</f>
        <v>-0.10649988020961772</v>
      </c>
      <c r="N40" s="27">
        <f t="shared" si="23"/>
        <v>2.2525752339027361</v>
      </c>
      <c r="O40" s="152">
        <f t="shared" si="24"/>
        <v>2.3305689587079335</v>
      </c>
      <c r="P40" s="52">
        <f t="shared" si="8"/>
        <v>3.4624248562862912E-2</v>
      </c>
    </row>
    <row r="41" spans="1:16" ht="20.100000000000001" customHeight="1" x14ac:dyDescent="0.25">
      <c r="A41" s="38" t="s">
        <v>163</v>
      </c>
      <c r="B41" s="19">
        <v>9986.4</v>
      </c>
      <c r="C41" s="140">
        <v>10014.869999999999</v>
      </c>
      <c r="D41" s="247">
        <f t="shared" si="19"/>
        <v>9.8102394914990496E-2</v>
      </c>
      <c r="E41" s="215">
        <f t="shared" si="20"/>
        <v>9.6134821261785186E-2</v>
      </c>
      <c r="F41" s="52">
        <f t="shared" si="25"/>
        <v>2.8508771929823908E-3</v>
      </c>
      <c r="H41" s="19">
        <v>2691.2330000000002</v>
      </c>
      <c r="I41" s="140">
        <v>2807.0490000000004</v>
      </c>
      <c r="J41" s="247">
        <f t="shared" si="21"/>
        <v>0.11198216063500828</v>
      </c>
      <c r="K41" s="215">
        <f t="shared" si="22"/>
        <v>0.1134187057838409</v>
      </c>
      <c r="L41" s="52">
        <f t="shared" si="26"/>
        <v>4.3034549591209774E-2</v>
      </c>
      <c r="N41" s="27">
        <f t="shared" si="23"/>
        <v>2.6948980613634541</v>
      </c>
      <c r="O41" s="152">
        <f t="shared" si="24"/>
        <v>2.8028811157808349</v>
      </c>
      <c r="P41" s="52">
        <f t="shared" si="8"/>
        <v>4.0069439347456402E-2</v>
      </c>
    </row>
    <row r="42" spans="1:16" ht="20.100000000000001" customHeight="1" x14ac:dyDescent="0.25">
      <c r="A42" s="38" t="s">
        <v>175</v>
      </c>
      <c r="B42" s="19">
        <v>15495.950000000003</v>
      </c>
      <c r="C42" s="140">
        <v>14061.67</v>
      </c>
      <c r="D42" s="247">
        <f t="shared" si="19"/>
        <v>0.15222600801920086</v>
      </c>
      <c r="E42" s="215">
        <f t="shared" si="20"/>
        <v>0.13498089661595278</v>
      </c>
      <c r="F42" s="52">
        <f t="shared" si="25"/>
        <v>-9.2558378156873386E-2</v>
      </c>
      <c r="H42" s="19">
        <v>3106.326</v>
      </c>
      <c r="I42" s="140">
        <v>2745.0239999999999</v>
      </c>
      <c r="J42" s="247">
        <f t="shared" si="21"/>
        <v>0.12925417350214669</v>
      </c>
      <c r="K42" s="215">
        <f t="shared" si="22"/>
        <v>0.11091258806867356</v>
      </c>
      <c r="L42" s="52">
        <f t="shared" si="26"/>
        <v>-0.11631168138823811</v>
      </c>
      <c r="N42" s="27">
        <f t="shared" si="23"/>
        <v>2.0046050742290724</v>
      </c>
      <c r="O42" s="152">
        <f t="shared" si="24"/>
        <v>1.9521322858522494</v>
      </c>
      <c r="P42" s="52">
        <f t="shared" si="8"/>
        <v>-2.6176122694393011E-2</v>
      </c>
    </row>
    <row r="43" spans="1:16" ht="20.100000000000001" customHeight="1" x14ac:dyDescent="0.25">
      <c r="A43" s="38" t="s">
        <v>168</v>
      </c>
      <c r="B43" s="19">
        <v>4089.5099999999998</v>
      </c>
      <c r="C43" s="140">
        <v>7358.77</v>
      </c>
      <c r="D43" s="247">
        <f t="shared" si="19"/>
        <v>4.0173708746775894E-2</v>
      </c>
      <c r="E43" s="215">
        <f t="shared" si="20"/>
        <v>7.0638364617472527E-2</v>
      </c>
      <c r="F43" s="52">
        <f t="shared" si="25"/>
        <v>0.79942584808448958</v>
      </c>
      <c r="H43" s="19">
        <v>1102.059</v>
      </c>
      <c r="I43" s="140">
        <v>1971.3719999999998</v>
      </c>
      <c r="J43" s="247">
        <f t="shared" si="21"/>
        <v>4.5856656769315995E-2</v>
      </c>
      <c r="K43" s="215">
        <f t="shared" si="22"/>
        <v>7.9653209067067215E-2</v>
      </c>
      <c r="L43" s="52">
        <f t="shared" si="26"/>
        <v>0.78880804022289175</v>
      </c>
      <c r="N43" s="27">
        <f t="shared" si="23"/>
        <v>2.6948436365236912</v>
      </c>
      <c r="O43" s="152">
        <f t="shared" si="24"/>
        <v>2.6789422688846094</v>
      </c>
      <c r="P43" s="52">
        <f t="shared" ref="P43:P50" si="27">(O43-N43)/N43</f>
        <v>-5.9006642996156612E-3</v>
      </c>
    </row>
    <row r="44" spans="1:16" ht="20.100000000000001" customHeight="1" x14ac:dyDescent="0.25">
      <c r="A44" s="38" t="s">
        <v>166</v>
      </c>
      <c r="B44" s="19">
        <v>10870.07</v>
      </c>
      <c r="C44" s="140">
        <v>6622.6299999999992</v>
      </c>
      <c r="D44" s="247">
        <f t="shared" si="19"/>
        <v>0.10678321516197938</v>
      </c>
      <c r="E44" s="215">
        <f t="shared" si="20"/>
        <v>6.3572003563993978E-2</v>
      </c>
      <c r="F44" s="52">
        <f t="shared" ref="F44:F55" si="28">(C44-B44)/B44</f>
        <v>-0.39074633374026119</v>
      </c>
      <c r="H44" s="19">
        <v>2493.9299999999998</v>
      </c>
      <c r="I44" s="140">
        <v>1684.9430000000002</v>
      </c>
      <c r="J44" s="247">
        <f t="shared" si="21"/>
        <v>0.1037723860670801</v>
      </c>
      <c r="K44" s="215">
        <f t="shared" si="22"/>
        <v>6.8080056450579324E-2</v>
      </c>
      <c r="L44" s="52">
        <f t="shared" ref="L44:L55" si="29">(I44-H44)/H44</f>
        <v>-0.324382400468337</v>
      </c>
      <c r="N44" s="27">
        <f t="shared" si="23"/>
        <v>2.2943090522876117</v>
      </c>
      <c r="O44" s="152">
        <f t="shared" si="24"/>
        <v>2.5442203475054481</v>
      </c>
      <c r="P44" s="52">
        <f t="shared" si="27"/>
        <v>0.10892660470857429</v>
      </c>
    </row>
    <row r="45" spans="1:16" ht="20.100000000000001" customHeight="1" x14ac:dyDescent="0.25">
      <c r="A45" s="38" t="s">
        <v>159</v>
      </c>
      <c r="B45" s="19">
        <v>6735.6900000000005</v>
      </c>
      <c r="C45" s="140">
        <v>8337.380000000001</v>
      </c>
      <c r="D45" s="247">
        <f t="shared" si="19"/>
        <v>6.616872150173761E-2</v>
      </c>
      <c r="E45" s="215">
        <f t="shared" si="20"/>
        <v>8.0032245659862056E-2</v>
      </c>
      <c r="F45" s="52">
        <f t="shared" si="28"/>
        <v>0.2377915254413431</v>
      </c>
      <c r="H45" s="19">
        <v>1381.65</v>
      </c>
      <c r="I45" s="140">
        <v>1551.6740000000004</v>
      </c>
      <c r="J45" s="247">
        <f t="shared" si="21"/>
        <v>5.7490433656751085E-2</v>
      </c>
      <c r="K45" s="215">
        <f t="shared" si="22"/>
        <v>6.2695327683426824E-2</v>
      </c>
      <c r="L45" s="52">
        <f t="shared" si="29"/>
        <v>0.12305866174501526</v>
      </c>
      <c r="N45" s="27">
        <f t="shared" si="23"/>
        <v>2.0512375124152089</v>
      </c>
      <c r="O45" s="152">
        <f t="shared" si="24"/>
        <v>1.8611050473889881</v>
      </c>
      <c r="P45" s="52">
        <f t="shared" si="27"/>
        <v>-9.2691589284729523E-2</v>
      </c>
    </row>
    <row r="46" spans="1:16" ht="20.100000000000001" customHeight="1" x14ac:dyDescent="0.25">
      <c r="A46" s="38" t="s">
        <v>170</v>
      </c>
      <c r="B46" s="19">
        <v>2715.45</v>
      </c>
      <c r="C46" s="140">
        <v>2733.420000000001</v>
      </c>
      <c r="D46" s="247">
        <f t="shared" si="19"/>
        <v>2.667549349834885E-2</v>
      </c>
      <c r="E46" s="215">
        <f t="shared" si="20"/>
        <v>2.623866741489295E-2</v>
      </c>
      <c r="F46" s="52">
        <f t="shared" si="28"/>
        <v>6.6176876760762173E-3</v>
      </c>
      <c r="H46" s="19">
        <v>615.98299999999995</v>
      </c>
      <c r="I46" s="140">
        <v>794.56000000000006</v>
      </c>
      <c r="J46" s="247">
        <f t="shared" si="21"/>
        <v>2.5631042445761591E-2</v>
      </c>
      <c r="K46" s="215">
        <f t="shared" si="22"/>
        <v>3.2104165929276125E-2</v>
      </c>
      <c r="L46" s="52">
        <f t="shared" si="29"/>
        <v>0.2899057279178161</v>
      </c>
      <c r="N46" s="27">
        <f t="shared" si="23"/>
        <v>2.2684380121158556</v>
      </c>
      <c r="O46" s="152">
        <f t="shared" si="24"/>
        <v>2.9068346613400053</v>
      </c>
      <c r="P46" s="52">
        <f t="shared" si="27"/>
        <v>0.28142565316505769</v>
      </c>
    </row>
    <row r="47" spans="1:16" ht="20.100000000000001" customHeight="1" x14ac:dyDescent="0.25">
      <c r="A47" s="38" t="s">
        <v>177</v>
      </c>
      <c r="B47" s="19">
        <v>2709.99</v>
      </c>
      <c r="C47" s="140">
        <v>1595.85</v>
      </c>
      <c r="D47" s="247">
        <f t="shared" si="19"/>
        <v>2.6621856644604171E-2</v>
      </c>
      <c r="E47" s="215">
        <f t="shared" si="20"/>
        <v>1.5318896252334768E-2</v>
      </c>
      <c r="F47" s="52">
        <f t="shared" si="28"/>
        <v>-0.41112328827781652</v>
      </c>
      <c r="H47" s="19">
        <v>798.93200000000013</v>
      </c>
      <c r="I47" s="140">
        <v>484.88</v>
      </c>
      <c r="J47" s="247">
        <f t="shared" si="21"/>
        <v>3.3243547311008911E-2</v>
      </c>
      <c r="K47" s="215">
        <f t="shared" si="22"/>
        <v>1.959155756115008E-2</v>
      </c>
      <c r="L47" s="52">
        <f t="shared" si="29"/>
        <v>-0.39308977484942409</v>
      </c>
      <c r="N47" s="27">
        <f t="shared" si="23"/>
        <v>2.9480994394813269</v>
      </c>
      <c r="O47" s="152">
        <f t="shared" si="24"/>
        <v>3.0383808002005201</v>
      </c>
      <c r="P47" s="52">
        <f t="shared" si="27"/>
        <v>3.0623580571989412E-2</v>
      </c>
    </row>
    <row r="48" spans="1:16" ht="20.100000000000001" customHeight="1" x14ac:dyDescent="0.25">
      <c r="A48" s="38" t="s">
        <v>184</v>
      </c>
      <c r="B48" s="19">
        <v>647.65</v>
      </c>
      <c r="C48" s="140">
        <v>1688.2800000000002</v>
      </c>
      <c r="D48" s="247">
        <f t="shared" si="19"/>
        <v>6.3622542724799322E-3</v>
      </c>
      <c r="E48" s="215">
        <f t="shared" si="20"/>
        <v>1.6206151057362374E-2</v>
      </c>
      <c r="F48" s="52">
        <f t="shared" si="28"/>
        <v>1.6067783525052113</v>
      </c>
      <c r="H48" s="19">
        <v>153.04499999999999</v>
      </c>
      <c r="I48" s="140">
        <v>444.19200000000001</v>
      </c>
      <c r="J48" s="247">
        <f t="shared" si="21"/>
        <v>6.368199919659443E-3</v>
      </c>
      <c r="K48" s="215">
        <f t="shared" si="22"/>
        <v>1.7947560501984771E-2</v>
      </c>
      <c r="L48" s="52">
        <f t="shared" si="29"/>
        <v>1.9023620503773404</v>
      </c>
      <c r="N48" s="27">
        <f t="shared" si="23"/>
        <v>2.3630819115262871</v>
      </c>
      <c r="O48" s="152">
        <f t="shared" si="24"/>
        <v>2.631032767076551</v>
      </c>
      <c r="P48" s="52">
        <f t="shared" si="27"/>
        <v>0.11339042216153969</v>
      </c>
    </row>
    <row r="49" spans="1:16" ht="20.100000000000001" customHeight="1" x14ac:dyDescent="0.25">
      <c r="A49" s="38" t="s">
        <v>173</v>
      </c>
      <c r="B49" s="19">
        <v>1322.15</v>
      </c>
      <c r="C49" s="140">
        <v>1566.12</v>
      </c>
      <c r="D49" s="247">
        <f t="shared" si="19"/>
        <v>1.2988272193869133E-2</v>
      </c>
      <c r="E49" s="215">
        <f t="shared" si="20"/>
        <v>1.5033511795410926E-2</v>
      </c>
      <c r="F49" s="52">
        <f t="shared" si="28"/>
        <v>0.18452520515826479</v>
      </c>
      <c r="H49" s="19">
        <v>352.38899999999995</v>
      </c>
      <c r="I49" s="140">
        <v>370.21300000000002</v>
      </c>
      <c r="J49" s="247">
        <f t="shared" si="21"/>
        <v>1.4662900463843127E-2</v>
      </c>
      <c r="K49" s="215">
        <f t="shared" si="22"/>
        <v>1.4958441881261456E-2</v>
      </c>
      <c r="L49" s="52">
        <f t="shared" si="29"/>
        <v>5.0580466473130747E-2</v>
      </c>
      <c r="N49" s="27">
        <f t="shared" ref="N49" si="30">(H49/B49)*10</f>
        <v>2.6652724728661643</v>
      </c>
      <c r="O49" s="152">
        <f t="shared" ref="O49" si="31">(I49/C49)*10</f>
        <v>2.363886547646413</v>
      </c>
      <c r="P49" s="52">
        <f t="shared" ref="P49" si="32">(O49-N49)/N49</f>
        <v>-0.11307884214016165</v>
      </c>
    </row>
    <row r="50" spans="1:16" ht="20.100000000000001" customHeight="1" x14ac:dyDescent="0.25">
      <c r="A50" s="38" t="s">
        <v>182</v>
      </c>
      <c r="B50" s="19">
        <v>1489.39</v>
      </c>
      <c r="C50" s="140">
        <v>1113.07</v>
      </c>
      <c r="D50" s="247">
        <f t="shared" si="19"/>
        <v>1.4631170988788524E-2</v>
      </c>
      <c r="E50" s="215">
        <f t="shared" si="20"/>
        <v>1.0684590564016831E-2</v>
      </c>
      <c r="F50" s="52">
        <f t="shared" si="28"/>
        <v>-0.25266719932321297</v>
      </c>
      <c r="H50" s="19">
        <v>362.79499999999996</v>
      </c>
      <c r="I50" s="140">
        <v>331.12099999999998</v>
      </c>
      <c r="J50" s="247">
        <f t="shared" si="21"/>
        <v>1.5095893951797494E-2</v>
      </c>
      <c r="K50" s="215">
        <f t="shared" si="22"/>
        <v>1.3378931140087393E-2</v>
      </c>
      <c r="L50" s="52">
        <f t="shared" si="29"/>
        <v>-8.7305503107815652E-2</v>
      </c>
      <c r="N50" s="27">
        <f t="shared" si="23"/>
        <v>2.4358630043172034</v>
      </c>
      <c r="O50" s="152">
        <f t="shared" si="24"/>
        <v>2.9748443494119869</v>
      </c>
      <c r="P50" s="52">
        <f t="shared" si="27"/>
        <v>0.22126915353594173</v>
      </c>
    </row>
    <row r="51" spans="1:16" ht="20.100000000000001" customHeight="1" x14ac:dyDescent="0.25">
      <c r="A51" s="38" t="s">
        <v>188</v>
      </c>
      <c r="B51" s="19">
        <v>660.28</v>
      </c>
      <c r="C51" s="140">
        <v>606.6400000000001</v>
      </c>
      <c r="D51" s="247">
        <f t="shared" si="19"/>
        <v>6.4863263352629508E-3</v>
      </c>
      <c r="E51" s="215">
        <f t="shared" si="20"/>
        <v>5.8232636040457218E-3</v>
      </c>
      <c r="F51" s="52">
        <f t="shared" si="28"/>
        <v>-8.1238262555279384E-2</v>
      </c>
      <c r="H51" s="19">
        <v>133.21200000000002</v>
      </c>
      <c r="I51" s="140">
        <v>115.996</v>
      </c>
      <c r="J51" s="247">
        <f t="shared" si="21"/>
        <v>5.542949117564598E-3</v>
      </c>
      <c r="K51" s="215">
        <f t="shared" si="22"/>
        <v>4.6868138732535152E-3</v>
      </c>
      <c r="L51" s="52">
        <f t="shared" si="29"/>
        <v>-0.12923760622166186</v>
      </c>
      <c r="N51" s="27">
        <f t="shared" ref="N51" si="33">(H51/B51)*10</f>
        <v>2.0175077239958807</v>
      </c>
      <c r="O51" s="152">
        <f t="shared" ref="O51" si="34">(I51/C51)*10</f>
        <v>1.9121060266385332</v>
      </c>
      <c r="P51" s="52">
        <f t="shared" ref="P51" si="35">(O51-N51)/N51</f>
        <v>-5.2243516148026754E-2</v>
      </c>
    </row>
    <row r="52" spans="1:16" ht="20.100000000000001" customHeight="1" x14ac:dyDescent="0.25">
      <c r="A52" s="38" t="s">
        <v>192</v>
      </c>
      <c r="B52" s="19">
        <v>170.09000000000003</v>
      </c>
      <c r="C52" s="140">
        <v>297.95000000000005</v>
      </c>
      <c r="D52" s="247">
        <f t="shared" si="19"/>
        <v>1.6708960537421631E-3</v>
      </c>
      <c r="E52" s="215">
        <f t="shared" si="20"/>
        <v>2.8600840545058401E-3</v>
      </c>
      <c r="F52" s="52">
        <f t="shared" si="28"/>
        <v>0.75171967781762594</v>
      </c>
      <c r="H52" s="19">
        <v>41</v>
      </c>
      <c r="I52" s="140">
        <v>66.472000000000008</v>
      </c>
      <c r="J52" s="247">
        <f t="shared" si="21"/>
        <v>1.7060093221342558E-3</v>
      </c>
      <c r="K52" s="215">
        <f t="shared" si="22"/>
        <v>2.685798577389804E-3</v>
      </c>
      <c r="L52" s="52">
        <f t="shared" si="29"/>
        <v>0.62126829268292705</v>
      </c>
      <c r="N52" s="27">
        <f t="shared" ref="N52:N53" si="36">(H52/B52)*10</f>
        <v>2.4104885648774173</v>
      </c>
      <c r="O52" s="152">
        <f t="shared" ref="O52:O53" si="37">(I52/C52)*10</f>
        <v>2.2309783520724955</v>
      </c>
      <c r="P52" s="52">
        <f t="shared" ref="P52:P53" si="38">(O52-N52)/N52</f>
        <v>-7.4470468526802794E-2</v>
      </c>
    </row>
    <row r="53" spans="1:16" ht="20.100000000000001" customHeight="1" x14ac:dyDescent="0.25">
      <c r="A53" s="38" t="s">
        <v>190</v>
      </c>
      <c r="B53" s="19">
        <v>279.08999999999997</v>
      </c>
      <c r="C53" s="140">
        <v>205.63</v>
      </c>
      <c r="D53" s="247">
        <f t="shared" si="19"/>
        <v>2.7416684087183266E-3</v>
      </c>
      <c r="E53" s="215">
        <f t="shared" si="20"/>
        <v>1.9738851623696454E-3</v>
      </c>
      <c r="F53" s="52">
        <f t="shared" si="28"/>
        <v>-0.26321258375434442</v>
      </c>
      <c r="H53" s="19">
        <v>68.369</v>
      </c>
      <c r="I53" s="140">
        <v>55.812000000000005</v>
      </c>
      <c r="J53" s="247">
        <f t="shared" si="21"/>
        <v>2.8448329596340713E-3</v>
      </c>
      <c r="K53" s="215">
        <f t="shared" si="22"/>
        <v>2.2550816915585469E-3</v>
      </c>
      <c r="L53" s="52">
        <f t="shared" si="29"/>
        <v>-0.18366511138088892</v>
      </c>
      <c r="N53" s="27">
        <f t="shared" si="36"/>
        <v>2.4497115625783801</v>
      </c>
      <c r="O53" s="152">
        <f t="shared" si="37"/>
        <v>2.7141953995039634</v>
      </c>
      <c r="P53" s="52">
        <f t="shared" si="38"/>
        <v>0.10796529720715681</v>
      </c>
    </row>
    <row r="54" spans="1:16" ht="20.100000000000001" customHeight="1" x14ac:dyDescent="0.25">
      <c r="A54" s="38" t="s">
        <v>189</v>
      </c>
      <c r="B54" s="19">
        <v>422.51</v>
      </c>
      <c r="C54" s="140">
        <v>202.87999999999997</v>
      </c>
      <c r="D54" s="247">
        <f t="shared" si="19"/>
        <v>4.150569061476872E-3</v>
      </c>
      <c r="E54" s="215">
        <f t="shared" si="20"/>
        <v>1.9474873400843922E-3</v>
      </c>
      <c r="F54" s="52">
        <f t="shared" si="28"/>
        <v>-0.51982201604695755</v>
      </c>
      <c r="H54" s="19">
        <v>93.842000000000013</v>
      </c>
      <c r="I54" s="140">
        <v>50.226999999999997</v>
      </c>
      <c r="J54" s="247">
        <f t="shared" si="21"/>
        <v>3.9047640684810449E-3</v>
      </c>
      <c r="K54" s="215">
        <f t="shared" si="22"/>
        <v>2.0294199835503321E-3</v>
      </c>
      <c r="L54" s="52">
        <f t="shared" si="29"/>
        <v>-0.46477057181219505</v>
      </c>
      <c r="N54" s="27">
        <f t="shared" ref="N54" si="39">(H54/B54)*10</f>
        <v>2.2210598565714426</v>
      </c>
      <c r="O54" s="152">
        <f t="shared" ref="O54" si="40">(I54/C54)*10</f>
        <v>2.475699921135647</v>
      </c>
      <c r="P54" s="52">
        <f t="shared" ref="P54" si="41">(O54-N54)/N54</f>
        <v>0.11464799735621788</v>
      </c>
    </row>
    <row r="55" spans="1:16" ht="20.100000000000001" customHeight="1" x14ac:dyDescent="0.25">
      <c r="A55" s="38" t="s">
        <v>187</v>
      </c>
      <c r="B55" s="19">
        <v>12.83</v>
      </c>
      <c r="C55" s="140">
        <v>251.61</v>
      </c>
      <c r="D55" s="247">
        <f t="shared" si="19"/>
        <v>1.2603678270040538E-4</v>
      </c>
      <c r="E55" s="215">
        <f t="shared" si="20"/>
        <v>2.4152567509790716E-3</v>
      </c>
      <c r="F55" s="52">
        <f t="shared" si="28"/>
        <v>18.611067809820732</v>
      </c>
      <c r="H55" s="19">
        <v>2.31</v>
      </c>
      <c r="I55" s="140">
        <v>26.286999999999999</v>
      </c>
      <c r="J55" s="247">
        <f t="shared" si="21"/>
        <v>9.6119061808051969E-5</v>
      </c>
      <c r="K55" s="215">
        <f t="shared" si="22"/>
        <v>1.062125213681637E-3</v>
      </c>
      <c r="L55" s="52">
        <f t="shared" si="29"/>
        <v>10.37965367965368</v>
      </c>
      <c r="N55" s="27">
        <f t="shared" ref="N55" si="42">(H55/B55)*10</f>
        <v>1.8004676539360873</v>
      </c>
      <c r="O55" s="152">
        <f t="shared" ref="O55" si="43">(I55/C55)*10</f>
        <v>1.0447517984181867</v>
      </c>
      <c r="P55" s="52">
        <f t="shared" ref="P55" si="44">(O55-N55)/N55</f>
        <v>-0.41973309204738812</v>
      </c>
    </row>
    <row r="56" spans="1:16" ht="20.100000000000001" customHeight="1" x14ac:dyDescent="0.25">
      <c r="A56" s="38" t="s">
        <v>193</v>
      </c>
      <c r="B56" s="19">
        <v>18.539999999999996</v>
      </c>
      <c r="C56" s="140">
        <v>91.48</v>
      </c>
      <c r="D56" s="247">
        <f t="shared" si="19"/>
        <v>1.8212953634181724E-4</v>
      </c>
      <c r="E56" s="215">
        <f t="shared" si="20"/>
        <v>8.7813555732906261E-4</v>
      </c>
      <c r="F56" s="52">
        <f t="shared" ref="F56:F59" si="45">(C56-B56)/B56</f>
        <v>3.9341963322545861</v>
      </c>
      <c r="H56" s="19">
        <v>6.6360000000000001</v>
      </c>
      <c r="I56" s="140">
        <v>23.282000000000004</v>
      </c>
      <c r="J56" s="247">
        <f t="shared" si="21"/>
        <v>2.761238502849493E-4</v>
      </c>
      <c r="K56" s="215">
        <f t="shared" si="22"/>
        <v>9.4070830543370779E-4</v>
      </c>
      <c r="L56" s="52">
        <f t="shared" ref="L56:L59" si="46">(I56-H56)/H56</f>
        <v>2.5084388185654016</v>
      </c>
      <c r="N56" s="27">
        <f t="shared" si="23"/>
        <v>3.5792880258899684</v>
      </c>
      <c r="O56" s="152">
        <f t="shared" si="24"/>
        <v>2.5450371665937914</v>
      </c>
      <c r="P56" s="52">
        <f t="shared" ref="P56" si="47">(O56-N56)/N56</f>
        <v>-0.2889543539986606</v>
      </c>
    </row>
    <row r="57" spans="1:16" ht="20.100000000000001" customHeight="1" x14ac:dyDescent="0.25">
      <c r="A57" s="38" t="s">
        <v>185</v>
      </c>
      <c r="B57" s="19">
        <v>61.390000000000008</v>
      </c>
      <c r="C57" s="140">
        <v>55.28</v>
      </c>
      <c r="D57" s="247">
        <f t="shared" si="19"/>
        <v>6.0307077864208E-4</v>
      </c>
      <c r="E57" s="215">
        <f t="shared" si="20"/>
        <v>5.3064422397409907E-4</v>
      </c>
      <c r="F57" s="52">
        <f t="shared" si="45"/>
        <v>-9.9527610359993579E-2</v>
      </c>
      <c r="H57" s="19">
        <v>16.505000000000003</v>
      </c>
      <c r="I57" s="140">
        <v>20.433999999999994</v>
      </c>
      <c r="J57" s="247">
        <f t="shared" si="21"/>
        <v>6.867727771177047E-4</v>
      </c>
      <c r="K57" s="215">
        <f t="shared" si="22"/>
        <v>8.2563497608591945E-4</v>
      </c>
      <c r="L57" s="52">
        <f t="shared" si="46"/>
        <v>0.23804907603756381</v>
      </c>
      <c r="N57" s="27">
        <f t="shared" ref="N57:N59" si="48">(H57/B57)*10</f>
        <v>2.688548623554325</v>
      </c>
      <c r="O57" s="152">
        <f t="shared" ref="O57:O60" si="49">(I57/C57)*10</f>
        <v>3.6964544138929076</v>
      </c>
      <c r="P57" s="52">
        <f t="shared" ref="P57:P59" si="50">(O57-N57)/N57</f>
        <v>0.37488843664880694</v>
      </c>
    </row>
    <row r="58" spans="1:16" ht="20.100000000000001" customHeight="1" x14ac:dyDescent="0.25">
      <c r="A58" s="38" t="s">
        <v>186</v>
      </c>
      <c r="B58" s="19">
        <v>33.86</v>
      </c>
      <c r="C58" s="140">
        <v>41.749999999999993</v>
      </c>
      <c r="D58" s="247">
        <f t="shared" si="19"/>
        <v>3.3262708201369645E-4</v>
      </c>
      <c r="E58" s="215">
        <f t="shared" si="20"/>
        <v>4.0076693833065541E-4</v>
      </c>
      <c r="F58" s="52">
        <f t="shared" si="45"/>
        <v>0.23301831069108073</v>
      </c>
      <c r="H58" s="19">
        <v>12.242000000000001</v>
      </c>
      <c r="I58" s="140">
        <v>14.328000000000001</v>
      </c>
      <c r="J58" s="247">
        <f t="shared" si="21"/>
        <v>5.0938941759920875E-4</v>
      </c>
      <c r="K58" s="215">
        <f t="shared" si="22"/>
        <v>5.7892228331991077E-4</v>
      </c>
      <c r="L58" s="52">
        <f t="shared" si="46"/>
        <v>0.17039699395523608</v>
      </c>
      <c r="N58" s="27">
        <f t="shared" ref="N58" si="51">(H58/B58)*10</f>
        <v>3.61547548730065</v>
      </c>
      <c r="O58" s="152">
        <f t="shared" ref="O58" si="52">(I58/C58)*10</f>
        <v>3.4318562874251506</v>
      </c>
      <c r="P58" s="52">
        <f t="shared" ref="P58" si="53">(O58-N58)/N58</f>
        <v>-5.0787012806603589E-2</v>
      </c>
    </row>
    <row r="59" spans="1:16" ht="20.100000000000001" customHeight="1" x14ac:dyDescent="0.25">
      <c r="A59" s="38" t="s">
        <v>208</v>
      </c>
      <c r="B59" s="19">
        <v>43.08</v>
      </c>
      <c r="C59" s="140">
        <v>18.64</v>
      </c>
      <c r="D59" s="247">
        <f t="shared" si="19"/>
        <v>4.2320067020525825E-4</v>
      </c>
      <c r="E59" s="215">
        <f t="shared" si="20"/>
        <v>1.7892923905349505E-4</v>
      </c>
      <c r="F59" s="52">
        <f t="shared" si="45"/>
        <v>-0.56731662024141127</v>
      </c>
      <c r="H59" s="19">
        <v>15.982999999999999</v>
      </c>
      <c r="I59" s="140">
        <v>8.4849999999999994</v>
      </c>
      <c r="J59" s="247">
        <f t="shared" si="21"/>
        <v>6.6505236574809291E-4</v>
      </c>
      <c r="K59" s="215">
        <f t="shared" si="22"/>
        <v>3.4283609533566743E-4</v>
      </c>
      <c r="L59" s="52">
        <f t="shared" si="46"/>
        <v>-0.46912344365888758</v>
      </c>
      <c r="N59" s="27">
        <f t="shared" si="48"/>
        <v>3.7100742804085423</v>
      </c>
      <c r="O59" s="152">
        <f t="shared" si="49"/>
        <v>4.5520386266094413</v>
      </c>
      <c r="P59" s="52">
        <f t="shared" si="50"/>
        <v>0.22694002399008151</v>
      </c>
    </row>
    <row r="60" spans="1:16" ht="20.100000000000001" customHeight="1" x14ac:dyDescent="0.25">
      <c r="A60" s="38" t="s">
        <v>179</v>
      </c>
      <c r="B60" s="19">
        <v>157.61999999999998</v>
      </c>
      <c r="C60" s="140">
        <v>18.119999999999997</v>
      </c>
      <c r="D60" s="247">
        <f t="shared" si="19"/>
        <v>1.5483957668930546E-3</v>
      </c>
      <c r="E60" s="215">
        <f t="shared" si="20"/>
        <v>1.7393765083955633E-4</v>
      </c>
      <c r="F60" s="52">
        <f t="shared" ref="F60:F61" si="54">(C60-B60)/B60</f>
        <v>-0.88503996954701181</v>
      </c>
      <c r="H60" s="19">
        <v>28.338000000000001</v>
      </c>
      <c r="I60" s="140">
        <v>5.2569999999999997</v>
      </c>
      <c r="J60" s="247">
        <f t="shared" si="21"/>
        <v>1.1791437114790375E-3</v>
      </c>
      <c r="K60" s="215">
        <f t="shared" si="22"/>
        <v>2.1240888075186841E-4</v>
      </c>
      <c r="L60" s="52">
        <f t="shared" ref="L60:L61" si="55">(I60-H60)/H60</f>
        <v>-0.81448937822005796</v>
      </c>
      <c r="N60" s="27">
        <f t="shared" ref="N60:N61" si="56">(H60/B60)*10</f>
        <v>1.7978682908260377</v>
      </c>
      <c r="O60" s="152">
        <f t="shared" si="49"/>
        <v>2.9012141280353205</v>
      </c>
      <c r="P60" s="52">
        <f t="shared" ref="P60:P61" si="57">(O60-N60)/N60</f>
        <v>0.61369670005267529</v>
      </c>
    </row>
    <row r="61" spans="1:16" ht="20.100000000000001" customHeight="1" thickBot="1" x14ac:dyDescent="0.3">
      <c r="A61" s="8" t="s">
        <v>17</v>
      </c>
      <c r="B61" s="19">
        <f>B62-SUM(B39:B60)</f>
        <v>58.590000000011059</v>
      </c>
      <c r="C61" s="140">
        <f>C62-SUM(C39:C60)</f>
        <v>18.159999999988941</v>
      </c>
      <c r="D61" s="247">
        <f t="shared" si="19"/>
        <v>5.7556469979876416E-4</v>
      </c>
      <c r="E61" s="215">
        <f t="shared" si="20"/>
        <v>1.7432161916359931E-4</v>
      </c>
      <c r="F61" s="52">
        <f t="shared" si="54"/>
        <v>-0.69004949650135672</v>
      </c>
      <c r="H61" s="19">
        <f>H62-SUM(H39:H60)</f>
        <v>16.752000000004045</v>
      </c>
      <c r="I61" s="140">
        <f>I62-SUM(I39:I60)</f>
        <v>7.2029999999940628</v>
      </c>
      <c r="J61" s="247">
        <f t="shared" si="21"/>
        <v>6.9705044303414523E-4</v>
      </c>
      <c r="K61" s="215">
        <f t="shared" si="22"/>
        <v>2.9103693514446398E-4</v>
      </c>
      <c r="L61" s="52">
        <f t="shared" si="55"/>
        <v>-0.57002148997180491</v>
      </c>
      <c r="N61" s="27">
        <f t="shared" si="56"/>
        <v>2.8591909882233968</v>
      </c>
      <c r="O61" s="152">
        <f t="shared" ref="O61" si="58">(I61/C61)*10</f>
        <v>3.9664096916291021</v>
      </c>
      <c r="P61" s="52">
        <f t="shared" si="57"/>
        <v>0.38724894837951801</v>
      </c>
    </row>
    <row r="62" spans="1:16" ht="26.25" customHeight="1" thickBot="1" x14ac:dyDescent="0.3">
      <c r="A62" s="12" t="s">
        <v>18</v>
      </c>
      <c r="B62" s="17">
        <v>101795.68</v>
      </c>
      <c r="C62" s="145">
        <v>104175.26</v>
      </c>
      <c r="D62" s="253">
        <f>SUM(D39:D61)</f>
        <v>1</v>
      </c>
      <c r="E62" s="254">
        <f>SUM(E39:E61)</f>
        <v>1</v>
      </c>
      <c r="F62" s="57">
        <f t="shared" si="25"/>
        <v>2.3376041105084244E-2</v>
      </c>
      <c r="G62" s="1"/>
      <c r="H62" s="17">
        <v>24032.694000000003</v>
      </c>
      <c r="I62" s="145">
        <v>24749.436000000002</v>
      </c>
      <c r="J62" s="253">
        <f>SUM(J39:J61)</f>
        <v>1.0000000000000002</v>
      </c>
      <c r="K62" s="254">
        <f>SUM(K39:K61)</f>
        <v>0.99999999999999978</v>
      </c>
      <c r="L62" s="57">
        <f t="shared" si="26"/>
        <v>2.9823622769881656E-2</v>
      </c>
      <c r="M62" s="1"/>
      <c r="N62" s="29">
        <f t="shared" si="23"/>
        <v>2.3608756285139023</v>
      </c>
      <c r="O62" s="146">
        <f t="shared" si="24"/>
        <v>2.3757498661390435</v>
      </c>
      <c r="P62" s="57">
        <f t="shared" si="8"/>
        <v>6.300305465266734E-3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jan-abr</v>
      </c>
      <c r="C66" s="364"/>
      <c r="D66" s="370" t="str">
        <f>B5</f>
        <v>jan-abr</v>
      </c>
      <c r="E66" s="364"/>
      <c r="F66" s="131" t="str">
        <f>F37</f>
        <v>2025/2024</v>
      </c>
      <c r="H66" s="359" t="str">
        <f>B5</f>
        <v>jan-abr</v>
      </c>
      <c r="I66" s="364"/>
      <c r="J66" s="370" t="str">
        <f>B5</f>
        <v>jan-abr</v>
      </c>
      <c r="K66" s="360"/>
      <c r="L66" s="131" t="str">
        <f>L37</f>
        <v>2025/2024</v>
      </c>
      <c r="N66" s="359" t="str">
        <f>B5</f>
        <v>jan-abr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161</v>
      </c>
      <c r="B68" s="39">
        <v>33273.269999999997</v>
      </c>
      <c r="C68" s="147">
        <v>33928.1</v>
      </c>
      <c r="D68" s="247">
        <f>B68/$B$96</f>
        <v>0.21608713553897632</v>
      </c>
      <c r="E68" s="246">
        <f>C68/$C$96</f>
        <v>0.24437330115751416</v>
      </c>
      <c r="F68" s="61">
        <f t="shared" ref="F68:F76" si="59">(C68-B68)/B68</f>
        <v>1.9680362044367801E-2</v>
      </c>
      <c r="H68" s="19">
        <v>8752.2249999999985</v>
      </c>
      <c r="I68" s="147">
        <v>8588.9439999999995</v>
      </c>
      <c r="J68" s="261">
        <f>H68/$H$96</f>
        <v>0.21115895225679374</v>
      </c>
      <c r="K68" s="246">
        <f>I68/$I$96</f>
        <v>0.22605813213966985</v>
      </c>
      <c r="L68" s="61">
        <f t="shared" ref="L68:L76" si="60">(I68-H68)/H68</f>
        <v>-1.8655941774805729E-2</v>
      </c>
      <c r="N68" s="41">
        <f t="shared" ref="N68:N96" si="61">(H68/B68)*10</f>
        <v>2.6304072307891593</v>
      </c>
      <c r="O68" s="149">
        <f t="shared" ref="O68:O96" si="62">(I68/C68)*10</f>
        <v>2.5315134062915403</v>
      </c>
      <c r="P68" s="61">
        <f t="shared" si="8"/>
        <v>-3.7596393189639088E-2</v>
      </c>
    </row>
    <row r="69" spans="1:16" ht="20.100000000000001" customHeight="1" x14ac:dyDescent="0.25">
      <c r="A69" s="38" t="s">
        <v>162</v>
      </c>
      <c r="B69" s="19">
        <v>24736.630000000005</v>
      </c>
      <c r="C69" s="140">
        <v>22116.329999999998</v>
      </c>
      <c r="D69" s="247">
        <f>B69/$B$96</f>
        <v>0.16064749631122849</v>
      </c>
      <c r="E69" s="215">
        <f t="shared" ref="E69:E95" si="63">C69/$C$96</f>
        <v>0.15929688286667879</v>
      </c>
      <c r="F69" s="52">
        <f t="shared" si="59"/>
        <v>-0.10592792955224725</v>
      </c>
      <c r="H69" s="19">
        <v>6340.6430000000009</v>
      </c>
      <c r="I69" s="140">
        <v>5613.8819999999996</v>
      </c>
      <c r="J69" s="262">
        <f t="shared" ref="J69:J95" si="64">H69/$H$96</f>
        <v>0.15297636115552032</v>
      </c>
      <c r="K69" s="215">
        <f t="shared" ref="K69:K96" si="65">I69/$I$96</f>
        <v>0.14775549578301059</v>
      </c>
      <c r="L69" s="52">
        <f t="shared" si="60"/>
        <v>-0.11461944790141966</v>
      </c>
      <c r="N69" s="40">
        <f t="shared" si="61"/>
        <v>2.5632606381710037</v>
      </c>
      <c r="O69" s="143">
        <f t="shared" si="62"/>
        <v>2.5383424826813488</v>
      </c>
      <c r="P69" s="52">
        <f t="shared" si="8"/>
        <v>-9.7212726316568011E-3</v>
      </c>
    </row>
    <row r="70" spans="1:16" ht="20.100000000000001" customHeight="1" x14ac:dyDescent="0.25">
      <c r="A70" s="38" t="s">
        <v>160</v>
      </c>
      <c r="B70" s="19">
        <v>26115.199999999997</v>
      </c>
      <c r="C70" s="140">
        <v>20140.77</v>
      </c>
      <c r="D70" s="247">
        <f t="shared" ref="D70:D95" si="66">B70/$B$96</f>
        <v>0.16960036575988696</v>
      </c>
      <c r="E70" s="215">
        <f t="shared" si="63"/>
        <v>0.14506755323033788</v>
      </c>
      <c r="F70" s="52">
        <f t="shared" si="59"/>
        <v>-0.22877213270432534</v>
      </c>
      <c r="H70" s="19">
        <v>6890.415</v>
      </c>
      <c r="I70" s="140">
        <v>5109.3540000000003</v>
      </c>
      <c r="J70" s="262">
        <f t="shared" si="64"/>
        <v>0.16624033454515802</v>
      </c>
      <c r="K70" s="215">
        <f t="shared" si="65"/>
        <v>0.13447648764275921</v>
      </c>
      <c r="L70" s="52">
        <f t="shared" si="60"/>
        <v>-0.2584838503921752</v>
      </c>
      <c r="N70" s="40">
        <f t="shared" si="61"/>
        <v>2.6384691673814489</v>
      </c>
      <c r="O70" s="143">
        <f t="shared" si="62"/>
        <v>2.5368215813000199</v>
      </c>
      <c r="P70" s="52">
        <f t="shared" si="8"/>
        <v>-3.8525212777949278E-2</v>
      </c>
    </row>
    <row r="71" spans="1:16" ht="20.100000000000001" customHeight="1" x14ac:dyDescent="0.25">
      <c r="A71" s="38" t="s">
        <v>165</v>
      </c>
      <c r="B71" s="19">
        <v>13328.619999999999</v>
      </c>
      <c r="C71" s="140">
        <v>12474.87</v>
      </c>
      <c r="D71" s="247">
        <f t="shared" si="66"/>
        <v>8.6560272449552167E-2</v>
      </c>
      <c r="E71" s="215">
        <f t="shared" si="63"/>
        <v>8.9852516451284892E-2</v>
      </c>
      <c r="F71" s="52">
        <f t="shared" si="59"/>
        <v>-6.4053893051193467E-2</v>
      </c>
      <c r="H71" s="19">
        <v>4280.21</v>
      </c>
      <c r="I71" s="140">
        <v>3684.0650000000005</v>
      </c>
      <c r="J71" s="262">
        <f t="shared" si="64"/>
        <v>0.10326570204022992</v>
      </c>
      <c r="K71" s="215">
        <f t="shared" si="65"/>
        <v>9.6963358077679043E-2</v>
      </c>
      <c r="L71" s="52">
        <f t="shared" si="60"/>
        <v>-0.13927938115185926</v>
      </c>
      <c r="N71" s="40">
        <f t="shared" si="61"/>
        <v>3.2112926919666105</v>
      </c>
      <c r="O71" s="143">
        <f t="shared" si="62"/>
        <v>2.9531890913492487</v>
      </c>
      <c r="P71" s="52">
        <f t="shared" si="8"/>
        <v>-8.0373738981512136E-2</v>
      </c>
    </row>
    <row r="72" spans="1:16" ht="20.100000000000001" customHeight="1" x14ac:dyDescent="0.25">
      <c r="A72" s="38" t="s">
        <v>164</v>
      </c>
      <c r="B72" s="19">
        <v>4474.12</v>
      </c>
      <c r="C72" s="140">
        <v>6486.77</v>
      </c>
      <c r="D72" s="247">
        <f t="shared" si="66"/>
        <v>2.9056349882582769E-2</v>
      </c>
      <c r="E72" s="215">
        <f t="shared" si="63"/>
        <v>4.672213883917839E-2</v>
      </c>
      <c r="F72" s="52">
        <f t="shared" si="59"/>
        <v>0.4498426506217984</v>
      </c>
      <c r="H72" s="19">
        <v>1249.5889999999999</v>
      </c>
      <c r="I72" s="140">
        <v>2662.2699999999995</v>
      </c>
      <c r="J72" s="262">
        <f t="shared" si="64"/>
        <v>3.0147979969849342E-2</v>
      </c>
      <c r="K72" s="215">
        <f t="shared" si="65"/>
        <v>7.0070055579763799E-2</v>
      </c>
      <c r="L72" s="52">
        <f t="shared" si="60"/>
        <v>1.130516513829747</v>
      </c>
      <c r="N72" s="40">
        <f t="shared" si="61"/>
        <v>2.7929268772406641</v>
      </c>
      <c r="O72" s="143">
        <f t="shared" si="62"/>
        <v>4.1041535309560837</v>
      </c>
      <c r="P72" s="52">
        <f t="shared" ref="P72:P76" si="67">(O72-N72)/N72</f>
        <v>0.46948119709130226</v>
      </c>
    </row>
    <row r="73" spans="1:16" ht="20.100000000000001" customHeight="1" x14ac:dyDescent="0.25">
      <c r="A73" s="38" t="s">
        <v>169</v>
      </c>
      <c r="B73" s="19">
        <v>5783.9999999999982</v>
      </c>
      <c r="C73" s="140">
        <v>6001.65</v>
      </c>
      <c r="D73" s="247">
        <f t="shared" si="66"/>
        <v>3.7563124753215986E-2</v>
      </c>
      <c r="E73" s="215">
        <f t="shared" si="63"/>
        <v>4.3227973947612588E-2</v>
      </c>
      <c r="F73" s="52">
        <f t="shared" si="59"/>
        <v>3.7629668049792793E-2</v>
      </c>
      <c r="H73" s="19">
        <v>2054.7610000000004</v>
      </c>
      <c r="I73" s="140">
        <v>2248.7409999999995</v>
      </c>
      <c r="J73" s="262">
        <f t="shared" si="64"/>
        <v>4.9573814646917999E-2</v>
      </c>
      <c r="K73" s="215">
        <f t="shared" si="65"/>
        <v>5.9186110670402935E-2</v>
      </c>
      <c r="L73" s="52">
        <f t="shared" si="60"/>
        <v>9.4405140062517767E-2</v>
      </c>
      <c r="N73" s="40">
        <f t="shared" ref="N73" si="68">(H73/B73)*10</f>
        <v>3.5524913554633493</v>
      </c>
      <c r="O73" s="143">
        <f t="shared" ref="O73" si="69">(I73/C73)*10</f>
        <v>3.7468712770654733</v>
      </c>
      <c r="P73" s="52">
        <f t="shared" ref="P73" si="70">(O73-N73)/N73</f>
        <v>5.4716507980572177E-2</v>
      </c>
    </row>
    <row r="74" spans="1:16" ht="20.100000000000001" customHeight="1" x14ac:dyDescent="0.25">
      <c r="A74" s="38" t="s">
        <v>176</v>
      </c>
      <c r="B74" s="19">
        <v>8528.6400000000012</v>
      </c>
      <c r="C74" s="140">
        <v>6764.4700000000012</v>
      </c>
      <c r="D74" s="247">
        <f t="shared" si="66"/>
        <v>5.5387684698352022E-2</v>
      </c>
      <c r="E74" s="215">
        <f t="shared" si="63"/>
        <v>4.8722323515934286E-2</v>
      </c>
      <c r="F74" s="52">
        <f t="shared" si="59"/>
        <v>-0.20685244071739456</v>
      </c>
      <c r="H74" s="19">
        <v>1927.5159999999996</v>
      </c>
      <c r="I74" s="140">
        <v>1669.654</v>
      </c>
      <c r="J74" s="262">
        <f t="shared" si="64"/>
        <v>4.6503861477305029E-2</v>
      </c>
      <c r="K74" s="215">
        <f t="shared" si="65"/>
        <v>4.3944734598284532E-2</v>
      </c>
      <c r="L74" s="52">
        <f t="shared" si="60"/>
        <v>-0.13377943425631728</v>
      </c>
      <c r="N74" s="40">
        <f t="shared" si="61"/>
        <v>2.2600508404622537</v>
      </c>
      <c r="O74" s="143">
        <f t="shared" si="62"/>
        <v>2.4682702414232005</v>
      </c>
      <c r="P74" s="52">
        <f t="shared" si="67"/>
        <v>9.213040575598698E-2</v>
      </c>
    </row>
    <row r="75" spans="1:16" ht="20.100000000000001" customHeight="1" x14ac:dyDescent="0.25">
      <c r="A75" s="38" t="s">
        <v>171</v>
      </c>
      <c r="B75" s="19">
        <v>12952.27</v>
      </c>
      <c r="C75" s="140">
        <v>4439.3400000000011</v>
      </c>
      <c r="D75" s="247">
        <f t="shared" si="66"/>
        <v>8.4116136557285087E-2</v>
      </c>
      <c r="E75" s="215">
        <f t="shared" si="63"/>
        <v>3.1975152477167867E-2</v>
      </c>
      <c r="F75" s="52">
        <f t="shared" si="59"/>
        <v>-0.65725390221173585</v>
      </c>
      <c r="H75" s="19">
        <v>2734.9519999999993</v>
      </c>
      <c r="I75" s="140">
        <v>1082.403</v>
      </c>
      <c r="J75" s="262">
        <f t="shared" si="64"/>
        <v>6.5984318135402426E-2</v>
      </c>
      <c r="K75" s="215">
        <f t="shared" si="65"/>
        <v>2.8488484777916247E-2</v>
      </c>
      <c r="L75" s="52">
        <f t="shared" si="60"/>
        <v>-0.60423327356385037</v>
      </c>
      <c r="N75" s="40">
        <f t="shared" si="61"/>
        <v>2.111561911541374</v>
      </c>
      <c r="O75" s="143">
        <f t="shared" si="62"/>
        <v>2.4382070307748442</v>
      </c>
      <c r="P75" s="52">
        <f t="shared" si="67"/>
        <v>0.15469360261145723</v>
      </c>
    </row>
    <row r="76" spans="1:16" ht="20.100000000000001" customHeight="1" x14ac:dyDescent="0.25">
      <c r="A76" s="38" t="s">
        <v>197</v>
      </c>
      <c r="B76" s="19">
        <v>2097.0600000000004</v>
      </c>
      <c r="C76" s="140">
        <v>2812.07</v>
      </c>
      <c r="D76" s="247">
        <f t="shared" si="66"/>
        <v>1.3618970676863615E-2</v>
      </c>
      <c r="E76" s="215">
        <f t="shared" si="63"/>
        <v>2.0254444810820851E-2</v>
      </c>
      <c r="F76" s="52">
        <f t="shared" si="59"/>
        <v>0.34095829399254174</v>
      </c>
      <c r="H76" s="19">
        <v>589.58699999999999</v>
      </c>
      <c r="I76" s="140">
        <v>797.2639999999999</v>
      </c>
      <c r="J76" s="262">
        <f t="shared" si="64"/>
        <v>1.4224562689399126E-2</v>
      </c>
      <c r="K76" s="215">
        <f t="shared" si="65"/>
        <v>2.0983721708070485E-2</v>
      </c>
      <c r="L76" s="52">
        <f t="shared" si="60"/>
        <v>0.35224148429324242</v>
      </c>
      <c r="N76" s="40">
        <f t="shared" si="61"/>
        <v>2.8114932333838798</v>
      </c>
      <c r="O76" s="143">
        <f t="shared" si="62"/>
        <v>2.8351499073636144</v>
      </c>
      <c r="P76" s="52">
        <f t="shared" si="67"/>
        <v>8.4142738452411981E-3</v>
      </c>
    </row>
    <row r="77" spans="1:16" ht="20.100000000000001" customHeight="1" x14ac:dyDescent="0.25">
      <c r="A77" s="38" t="s">
        <v>201</v>
      </c>
      <c r="B77" s="19">
        <v>2726.34</v>
      </c>
      <c r="C77" s="140">
        <v>3699.8100000000004</v>
      </c>
      <c r="D77" s="247">
        <f t="shared" si="66"/>
        <v>1.7705713959142964E-2</v>
      </c>
      <c r="E77" s="215">
        <f t="shared" si="63"/>
        <v>2.6648553363011265E-2</v>
      </c>
      <c r="F77" s="52">
        <f t="shared" ref="F77:F80" si="71">(C77-B77)/B77</f>
        <v>0.35706111490129633</v>
      </c>
      <c r="H77" s="19">
        <v>629.04299999999989</v>
      </c>
      <c r="I77" s="140">
        <v>767.75399999999991</v>
      </c>
      <c r="J77" s="262">
        <f t="shared" si="64"/>
        <v>1.5176490641462061E-2</v>
      </c>
      <c r="K77" s="215">
        <f t="shared" si="65"/>
        <v>2.0207028382390208E-2</v>
      </c>
      <c r="L77" s="52">
        <f t="shared" ref="L77:L80" si="72">(I77-H77)/H77</f>
        <v>0.2205111574248502</v>
      </c>
      <c r="N77" s="40">
        <f t="shared" si="61"/>
        <v>2.3072800897907078</v>
      </c>
      <c r="O77" s="143">
        <f t="shared" si="62"/>
        <v>2.0751173708920185</v>
      </c>
      <c r="P77" s="52">
        <f t="shared" ref="P77:P80" si="73">(O77-N77)/N77</f>
        <v>-0.10062181870591558</v>
      </c>
    </row>
    <row r="78" spans="1:16" ht="20.100000000000001" customHeight="1" x14ac:dyDescent="0.25">
      <c r="A78" s="38" t="s">
        <v>178</v>
      </c>
      <c r="B78" s="19">
        <v>1576.95</v>
      </c>
      <c r="C78" s="140">
        <v>1607.8500000000001</v>
      </c>
      <c r="D78" s="247">
        <f t="shared" si="66"/>
        <v>1.0241211891352691E-2</v>
      </c>
      <c r="E78" s="215">
        <f t="shared" si="63"/>
        <v>1.1580831589924257E-2</v>
      </c>
      <c r="F78" s="52">
        <f t="shared" si="71"/>
        <v>1.9594787406068733E-2</v>
      </c>
      <c r="H78" s="19">
        <v>583.7700000000001</v>
      </c>
      <c r="I78" s="140">
        <v>609.74099999999999</v>
      </c>
      <c r="J78" s="262">
        <f t="shared" si="64"/>
        <v>1.4084219905103961E-2</v>
      </c>
      <c r="K78" s="215">
        <f t="shared" si="65"/>
        <v>1.6048179095005676E-2</v>
      </c>
      <c r="L78" s="52">
        <f t="shared" si="72"/>
        <v>4.4488411531938755E-2</v>
      </c>
      <c r="N78" s="40">
        <f t="shared" si="61"/>
        <v>3.7018928945115577</v>
      </c>
      <c r="O78" s="143">
        <f t="shared" si="62"/>
        <v>3.7922753988245166</v>
      </c>
      <c r="P78" s="52">
        <f t="shared" si="73"/>
        <v>2.4415213213478001E-2</v>
      </c>
    </row>
    <row r="79" spans="1:16" ht="20.100000000000001" customHeight="1" x14ac:dyDescent="0.25">
      <c r="A79" s="38" t="s">
        <v>174</v>
      </c>
      <c r="B79" s="19">
        <v>219.41</v>
      </c>
      <c r="C79" s="140">
        <v>287.67999999999995</v>
      </c>
      <c r="D79" s="247">
        <f t="shared" si="66"/>
        <v>1.4249179118435548E-3</v>
      </c>
      <c r="E79" s="215">
        <f t="shared" si="63"/>
        <v>2.0720674389958075E-3</v>
      </c>
      <c r="F79" s="52">
        <f t="shared" si="71"/>
        <v>0.3111526366163801</v>
      </c>
      <c r="H79" s="19">
        <v>419.05100000000004</v>
      </c>
      <c r="I79" s="140">
        <v>507.60899999999998</v>
      </c>
      <c r="J79" s="262">
        <f t="shared" si="64"/>
        <v>1.0110157143144937E-2</v>
      </c>
      <c r="K79" s="215">
        <f t="shared" si="65"/>
        <v>1.3360099029320213E-2</v>
      </c>
      <c r="L79" s="52">
        <f t="shared" si="72"/>
        <v>0.21132988586114798</v>
      </c>
      <c r="N79" s="40">
        <f t="shared" si="61"/>
        <v>19.098992753292926</v>
      </c>
      <c r="O79" s="143">
        <f t="shared" si="62"/>
        <v>17.644917964404897</v>
      </c>
      <c r="P79" s="52">
        <f t="shared" si="73"/>
        <v>-7.613358503617039E-2</v>
      </c>
    </row>
    <row r="80" spans="1:16" ht="20.100000000000001" customHeight="1" x14ac:dyDescent="0.25">
      <c r="A80" s="38" t="s">
        <v>198</v>
      </c>
      <c r="B80" s="19">
        <v>1940.9400000000003</v>
      </c>
      <c r="C80" s="140">
        <v>2036.38</v>
      </c>
      <c r="D80" s="247">
        <f t="shared" si="66"/>
        <v>1.2605078035703158E-2</v>
      </c>
      <c r="E80" s="215">
        <f t="shared" si="63"/>
        <v>1.4667396730472343E-2</v>
      </c>
      <c r="F80" s="52">
        <f t="shared" si="71"/>
        <v>4.9172050655867681E-2</v>
      </c>
      <c r="H80" s="19">
        <v>467.84899999999999</v>
      </c>
      <c r="I80" s="140">
        <v>506.16099999999994</v>
      </c>
      <c r="J80" s="262">
        <f t="shared" si="64"/>
        <v>1.1287473145901608E-2</v>
      </c>
      <c r="K80" s="215">
        <f t="shared" si="65"/>
        <v>1.3321988153834443E-2</v>
      </c>
      <c r="L80" s="52">
        <f t="shared" si="72"/>
        <v>8.188966953012608E-2</v>
      </c>
      <c r="N80" s="40">
        <f t="shared" si="61"/>
        <v>2.4104248456933233</v>
      </c>
      <c r="O80" s="143">
        <f t="shared" si="62"/>
        <v>2.485592080063642</v>
      </c>
      <c r="P80" s="52">
        <f t="shared" si="73"/>
        <v>3.1184226508708238E-2</v>
      </c>
    </row>
    <row r="81" spans="1:16" ht="20.100000000000001" customHeight="1" x14ac:dyDescent="0.25">
      <c r="A81" s="38" t="s">
        <v>181</v>
      </c>
      <c r="B81" s="19">
        <v>3056.6299999999997</v>
      </c>
      <c r="C81" s="140">
        <v>1616.67</v>
      </c>
      <c r="D81" s="247">
        <f t="shared" si="66"/>
        <v>1.9850721648413311E-2</v>
      </c>
      <c r="E81" s="215">
        <f t="shared" si="63"/>
        <v>1.1644359241523057E-2</v>
      </c>
      <c r="F81" s="52">
        <f t="shared" ref="F81:F94" si="74">(C81-B81)/B81</f>
        <v>-0.4710939825886678</v>
      </c>
      <c r="H81" s="19">
        <v>942.62200000000007</v>
      </c>
      <c r="I81" s="140">
        <v>459.98700000000002</v>
      </c>
      <c r="J81" s="262">
        <f t="shared" si="64"/>
        <v>2.2741996908695043E-2</v>
      </c>
      <c r="K81" s="215">
        <f t="shared" si="65"/>
        <v>1.2106703924083138E-2</v>
      </c>
      <c r="L81" s="52">
        <f t="shared" ref="L81:L94" si="75">(I81-H81)/H81</f>
        <v>-0.51201329907428428</v>
      </c>
      <c r="N81" s="40">
        <f t="shared" si="61"/>
        <v>3.0838603298403804</v>
      </c>
      <c r="O81" s="143">
        <f t="shared" si="62"/>
        <v>2.8452745458256787</v>
      </c>
      <c r="P81" s="52">
        <f t="shared" ref="P81:P87" si="76">(O81-N81)/N81</f>
        <v>-7.7365949977070067E-2</v>
      </c>
    </row>
    <row r="82" spans="1:16" ht="20.100000000000001" customHeight="1" x14ac:dyDescent="0.25">
      <c r="A82" s="38" t="s">
        <v>183</v>
      </c>
      <c r="B82" s="19">
        <v>2015.3400000000001</v>
      </c>
      <c r="C82" s="140">
        <v>1867.83</v>
      </c>
      <c r="D82" s="247">
        <f t="shared" si="66"/>
        <v>1.3088255159084773E-2</v>
      </c>
      <c r="E82" s="215">
        <f t="shared" si="63"/>
        <v>1.3453384748955575E-2</v>
      </c>
      <c r="F82" s="52">
        <f t="shared" si="74"/>
        <v>-7.3193605049272192E-2</v>
      </c>
      <c r="H82" s="19">
        <v>466.71000000000004</v>
      </c>
      <c r="I82" s="140">
        <v>433.27800000000002</v>
      </c>
      <c r="J82" s="262">
        <f t="shared" si="64"/>
        <v>1.1259993271170271E-2</v>
      </c>
      <c r="K82" s="215">
        <f t="shared" si="65"/>
        <v>1.140373198116228E-2</v>
      </c>
      <c r="L82" s="52">
        <f t="shared" si="75"/>
        <v>-7.1633348331940641E-2</v>
      </c>
      <c r="N82" s="40">
        <f t="shared" si="61"/>
        <v>2.3157879067551876</v>
      </c>
      <c r="O82" s="143">
        <f t="shared" si="62"/>
        <v>2.3196864811037408</v>
      </c>
      <c r="P82" s="52">
        <f t="shared" si="76"/>
        <v>1.6834764259632412E-3</v>
      </c>
    </row>
    <row r="83" spans="1:16" ht="20.100000000000001" customHeight="1" x14ac:dyDescent="0.25">
      <c r="A83" s="38" t="s">
        <v>195</v>
      </c>
      <c r="B83" s="19">
        <v>1362.54</v>
      </c>
      <c r="C83" s="140">
        <v>1119.1499999999999</v>
      </c>
      <c r="D83" s="247">
        <f t="shared" si="66"/>
        <v>8.8487655603815569E-3</v>
      </c>
      <c r="E83" s="215">
        <f t="shared" si="63"/>
        <v>8.060881098276412E-3</v>
      </c>
      <c r="F83" s="52">
        <f t="shared" si="74"/>
        <v>-0.17862961821304338</v>
      </c>
      <c r="H83" s="19">
        <v>487.99</v>
      </c>
      <c r="I83" s="140">
        <v>398.42099999999999</v>
      </c>
      <c r="J83" s="262">
        <f t="shared" si="64"/>
        <v>1.1773401290733818E-2</v>
      </c>
      <c r="K83" s="215">
        <f t="shared" si="65"/>
        <v>1.0486307404637799E-2</v>
      </c>
      <c r="L83" s="52">
        <f t="shared" si="75"/>
        <v>-0.1835467939916802</v>
      </c>
      <c r="N83" s="40">
        <f t="shared" si="61"/>
        <v>3.5814728374946792</v>
      </c>
      <c r="O83" s="143">
        <f t="shared" si="62"/>
        <v>3.560032167269803</v>
      </c>
      <c r="P83" s="52">
        <f t="shared" si="76"/>
        <v>-5.9865511195317063E-3</v>
      </c>
    </row>
    <row r="84" spans="1:16" ht="20.100000000000001" customHeight="1" x14ac:dyDescent="0.25">
      <c r="A84" s="38" t="s">
        <v>209</v>
      </c>
      <c r="B84" s="19">
        <v>372.15</v>
      </c>
      <c r="C84" s="140">
        <v>960.88999999999987</v>
      </c>
      <c r="D84" s="247">
        <f t="shared" si="66"/>
        <v>2.4168597643342551E-3</v>
      </c>
      <c r="E84" s="215">
        <f t="shared" si="63"/>
        <v>6.9209847102915797E-3</v>
      </c>
      <c r="F84" s="52">
        <f t="shared" si="74"/>
        <v>1.5819965067848984</v>
      </c>
      <c r="H84" s="19">
        <v>105.598</v>
      </c>
      <c r="I84" s="140">
        <v>284.55200000000002</v>
      </c>
      <c r="J84" s="262">
        <f t="shared" si="64"/>
        <v>2.5476907918172702E-3</v>
      </c>
      <c r="K84" s="215">
        <f t="shared" si="65"/>
        <v>7.4893134262614056E-3</v>
      </c>
      <c r="L84" s="52">
        <f t="shared" si="75"/>
        <v>1.6946722475804468</v>
      </c>
      <c r="N84" s="40">
        <f t="shared" ref="N84" si="77">(H84/B84)*10</f>
        <v>2.8375117560123608</v>
      </c>
      <c r="O84" s="143">
        <f t="shared" ref="O84" si="78">(I84/C84)*10</f>
        <v>2.9613379262974955</v>
      </c>
      <c r="P84" s="52">
        <f t="shared" ref="P84" si="79">(O84-N84)/N84</f>
        <v>4.3638998154901472E-2</v>
      </c>
    </row>
    <row r="85" spans="1:16" ht="20.100000000000001" customHeight="1" x14ac:dyDescent="0.25">
      <c r="A85" s="38" t="s">
        <v>200</v>
      </c>
      <c r="B85" s="19">
        <v>1182.8899999999999</v>
      </c>
      <c r="C85" s="140">
        <v>1213.82</v>
      </c>
      <c r="D85" s="247">
        <f t="shared" si="66"/>
        <v>7.6820616596354882E-3</v>
      </c>
      <c r="E85" s="215">
        <f t="shared" si="63"/>
        <v>8.7427589641333823E-3</v>
      </c>
      <c r="F85" s="52">
        <f t="shared" si="74"/>
        <v>2.6147824396182288E-2</v>
      </c>
      <c r="H85" s="19">
        <v>243.55199999999999</v>
      </c>
      <c r="I85" s="140">
        <v>282.76900000000001</v>
      </c>
      <c r="J85" s="262">
        <f t="shared" si="64"/>
        <v>5.876012687064904E-3</v>
      </c>
      <c r="K85" s="215">
        <f t="shared" si="65"/>
        <v>7.4423854628697435E-3</v>
      </c>
      <c r="L85" s="52">
        <f t="shared" si="75"/>
        <v>0.16102105505189862</v>
      </c>
      <c r="N85" s="40">
        <f t="shared" si="61"/>
        <v>2.058957299495304</v>
      </c>
      <c r="O85" s="143">
        <f t="shared" si="62"/>
        <v>2.3295793445486153</v>
      </c>
      <c r="P85" s="52">
        <f t="shared" si="76"/>
        <v>0.13143645335415488</v>
      </c>
    </row>
    <row r="86" spans="1:16" ht="20.100000000000001" customHeight="1" x14ac:dyDescent="0.25">
      <c r="A86" s="38" t="s">
        <v>204</v>
      </c>
      <c r="B86" s="19">
        <v>1137.8800000000001</v>
      </c>
      <c r="C86" s="140">
        <v>1327.0300000000002</v>
      </c>
      <c r="D86" s="247">
        <f t="shared" si="66"/>
        <v>7.3897524886219609E-3</v>
      </c>
      <c r="E86" s="215">
        <f t="shared" si="63"/>
        <v>9.5581745466164058E-3</v>
      </c>
      <c r="F86" s="52">
        <f t="shared" si="74"/>
        <v>0.16623018244454607</v>
      </c>
      <c r="H86" s="19">
        <v>270.23700000000002</v>
      </c>
      <c r="I86" s="140">
        <v>275.58700000000005</v>
      </c>
      <c r="J86" s="262">
        <f t="shared" si="64"/>
        <v>6.5198234484395885E-3</v>
      </c>
      <c r="K86" s="215">
        <f t="shared" si="65"/>
        <v>7.253357626033562E-3</v>
      </c>
      <c r="L86" s="52">
        <f t="shared" si="75"/>
        <v>1.9797437064502724E-2</v>
      </c>
      <c r="N86" s="40">
        <f t="shared" si="61"/>
        <v>2.3749165114071782</v>
      </c>
      <c r="O86" s="143">
        <f t="shared" si="62"/>
        <v>2.0767201947205414</v>
      </c>
      <c r="P86" s="52">
        <f t="shared" si="76"/>
        <v>-0.12556075771688938</v>
      </c>
    </row>
    <row r="87" spans="1:16" ht="20.100000000000001" customHeight="1" x14ac:dyDescent="0.25">
      <c r="A87" s="38" t="s">
        <v>194</v>
      </c>
      <c r="B87" s="19">
        <v>1227.5899999999999</v>
      </c>
      <c r="C87" s="140">
        <v>1141.97</v>
      </c>
      <c r="D87" s="247">
        <f t="shared" si="66"/>
        <v>7.9723575926349283E-3</v>
      </c>
      <c r="E87" s="215">
        <f t="shared" si="63"/>
        <v>8.2252462920955321E-3</v>
      </c>
      <c r="F87" s="52">
        <f t="shared" si="74"/>
        <v>-6.9746413704901394E-2</v>
      </c>
      <c r="H87" s="19">
        <v>281.75299999999999</v>
      </c>
      <c r="I87" s="140">
        <v>268.01200000000006</v>
      </c>
      <c r="J87" s="262">
        <f t="shared" si="64"/>
        <v>6.7976621116582819E-3</v>
      </c>
      <c r="K87" s="215">
        <f t="shared" si="65"/>
        <v>7.0539861606988257E-3</v>
      </c>
      <c r="L87" s="52">
        <f t="shared" si="75"/>
        <v>-4.8769667048797809E-2</v>
      </c>
      <c r="N87" s="40">
        <f t="shared" si="61"/>
        <v>2.2951718407611663</v>
      </c>
      <c r="O87" s="143">
        <f t="shared" si="62"/>
        <v>2.3469268019299987</v>
      </c>
      <c r="P87" s="52">
        <f t="shared" si="76"/>
        <v>2.2549492917998012E-2</v>
      </c>
    </row>
    <row r="88" spans="1:16" ht="20.100000000000001" customHeight="1" x14ac:dyDescent="0.25">
      <c r="A88" s="38" t="s">
        <v>203</v>
      </c>
      <c r="B88" s="19">
        <v>1062.01</v>
      </c>
      <c r="C88" s="140">
        <v>923.02</v>
      </c>
      <c r="D88" s="247">
        <f t="shared" si="66"/>
        <v>6.8970287204638521E-3</v>
      </c>
      <c r="E88" s="215">
        <f t="shared" si="63"/>
        <v>6.6482191585856181E-3</v>
      </c>
      <c r="F88" s="52">
        <f t="shared" si="74"/>
        <v>-0.13087447387501061</v>
      </c>
      <c r="H88" s="19">
        <v>298.23799999999994</v>
      </c>
      <c r="I88" s="140">
        <v>252.92699999999999</v>
      </c>
      <c r="J88" s="262">
        <f t="shared" ref="J88" si="80">H88/$H$96</f>
        <v>7.1953844426030688E-3</v>
      </c>
      <c r="K88" s="215">
        <f t="shared" ref="K88" si="81">I88/$I$96</f>
        <v>6.6569540082797463E-3</v>
      </c>
      <c r="L88" s="52">
        <f t="shared" si="75"/>
        <v>-0.15192899630496434</v>
      </c>
      <c r="N88" s="40">
        <f t="shared" ref="N88:N92" si="82">(H88/B88)*10</f>
        <v>2.8082409770152816</v>
      </c>
      <c r="O88" s="143">
        <f t="shared" ref="O88:O92" si="83">(I88/C88)*10</f>
        <v>2.7402114797079151</v>
      </c>
      <c r="P88" s="52">
        <f t="shared" ref="P88:P92" si="84">(O88-N88)/N88</f>
        <v>-2.4224950018239235E-2</v>
      </c>
    </row>
    <row r="89" spans="1:16" ht="20.100000000000001" customHeight="1" x14ac:dyDescent="0.25">
      <c r="A89" s="38" t="s">
        <v>202</v>
      </c>
      <c r="B89" s="19">
        <v>304.89</v>
      </c>
      <c r="C89" s="140">
        <v>851.65</v>
      </c>
      <c r="D89" s="247">
        <f t="shared" si="66"/>
        <v>1.980052058438455E-3</v>
      </c>
      <c r="E89" s="215">
        <f t="shared" si="63"/>
        <v>6.1341637737096074E-3</v>
      </c>
      <c r="F89" s="52">
        <f t="shared" si="74"/>
        <v>1.7933025025419005</v>
      </c>
      <c r="H89" s="19">
        <v>97.087000000000003</v>
      </c>
      <c r="I89" s="140">
        <v>202.07900000000001</v>
      </c>
      <c r="J89" s="262">
        <f t="shared" si="64"/>
        <v>2.3423517103085601E-3</v>
      </c>
      <c r="K89" s="215">
        <f t="shared" si="65"/>
        <v>5.3186516624921928E-3</v>
      </c>
      <c r="L89" s="52">
        <f t="shared" si="75"/>
        <v>1.0814218175450885</v>
      </c>
      <c r="N89" s="40">
        <f t="shared" si="82"/>
        <v>3.1843287743120472</v>
      </c>
      <c r="O89" s="143">
        <f t="shared" si="83"/>
        <v>2.3727939881406681</v>
      </c>
      <c r="P89" s="52">
        <f t="shared" si="84"/>
        <v>-0.25485270010999594</v>
      </c>
    </row>
    <row r="90" spans="1:16" ht="20.100000000000001" customHeight="1" x14ac:dyDescent="0.25">
      <c r="A90" s="38" t="s">
        <v>214</v>
      </c>
      <c r="B90" s="19">
        <v>63</v>
      </c>
      <c r="C90" s="140">
        <v>642.41999999999996</v>
      </c>
      <c r="D90" s="247">
        <f t="shared" si="66"/>
        <v>4.091419189924979E-4</v>
      </c>
      <c r="E90" s="215">
        <f t="shared" si="63"/>
        <v>4.6271467052269423E-3</v>
      </c>
      <c r="F90" s="52">
        <f t="shared" si="74"/>
        <v>9.1971428571428557</v>
      </c>
      <c r="H90" s="19">
        <v>11.76</v>
      </c>
      <c r="I90" s="140">
        <v>161.41399999999999</v>
      </c>
      <c r="J90" s="262">
        <f t="shared" si="64"/>
        <v>2.837254844956448E-4</v>
      </c>
      <c r="K90" s="215">
        <f t="shared" si="65"/>
        <v>4.2483624693783854E-3</v>
      </c>
      <c r="L90" s="52">
        <f t="shared" si="75"/>
        <v>12.725680272108843</v>
      </c>
      <c r="N90" s="40">
        <f t="shared" si="82"/>
        <v>1.8666666666666667</v>
      </c>
      <c r="O90" s="143">
        <f t="shared" si="83"/>
        <v>2.5125930076896736</v>
      </c>
      <c r="P90" s="52">
        <f t="shared" si="84"/>
        <v>0.3460319684051823</v>
      </c>
    </row>
    <row r="91" spans="1:16" ht="20.100000000000001" customHeight="1" x14ac:dyDescent="0.25">
      <c r="A91" s="38" t="s">
        <v>180</v>
      </c>
      <c r="B91" s="19">
        <v>206.38</v>
      </c>
      <c r="C91" s="140">
        <v>750.17000000000007</v>
      </c>
      <c r="D91" s="247">
        <f t="shared" si="66"/>
        <v>1.3402969720900271E-3</v>
      </c>
      <c r="E91" s="215">
        <f t="shared" si="63"/>
        <v>5.4032356462440402E-3</v>
      </c>
      <c r="F91" s="52">
        <f t="shared" si="74"/>
        <v>2.6348967923248381</v>
      </c>
      <c r="H91" s="19">
        <v>48.352999999999994</v>
      </c>
      <c r="I91" s="140">
        <v>158.41799999999998</v>
      </c>
      <c r="J91" s="262">
        <f t="shared" si="64"/>
        <v>1.166579791821251E-3</v>
      </c>
      <c r="K91" s="215">
        <f t="shared" si="65"/>
        <v>4.1695087518677752E-3</v>
      </c>
      <c r="L91" s="52">
        <f t="shared" si="75"/>
        <v>2.2762806857899198</v>
      </c>
      <c r="N91" s="40">
        <f t="shared" si="82"/>
        <v>2.3429111347998837</v>
      </c>
      <c r="O91" s="143">
        <f t="shared" si="83"/>
        <v>2.1117613340976042</v>
      </c>
      <c r="P91" s="52">
        <f t="shared" si="84"/>
        <v>-9.8659226664191316E-2</v>
      </c>
    </row>
    <row r="92" spans="1:16" ht="20.100000000000001" customHeight="1" x14ac:dyDescent="0.25">
      <c r="A92" s="38" t="s">
        <v>218</v>
      </c>
      <c r="B92" s="19">
        <v>323.42</v>
      </c>
      <c r="C92" s="140">
        <v>737.24</v>
      </c>
      <c r="D92" s="247">
        <f t="shared" si="66"/>
        <v>2.1003917371516453E-3</v>
      </c>
      <c r="E92" s="215">
        <f t="shared" si="63"/>
        <v>5.3101049733219876E-3</v>
      </c>
      <c r="F92" s="52">
        <f t="shared" si="74"/>
        <v>1.2795127079339557</v>
      </c>
      <c r="H92" s="19">
        <v>51.832000000000001</v>
      </c>
      <c r="I92" s="140">
        <v>126.78200000000001</v>
      </c>
      <c r="J92" s="262">
        <f t="shared" si="64"/>
        <v>1.2505152476512127E-3</v>
      </c>
      <c r="K92" s="215">
        <f t="shared" si="65"/>
        <v>3.3368598175668191E-3</v>
      </c>
      <c r="L92" s="52">
        <f t="shared" si="75"/>
        <v>1.4460179039975307</v>
      </c>
      <c r="N92" s="40">
        <f t="shared" si="82"/>
        <v>1.6026219776142479</v>
      </c>
      <c r="O92" s="143">
        <f t="shared" si="83"/>
        <v>1.7196842276599209</v>
      </c>
      <c r="P92" s="52">
        <f t="shared" si="84"/>
        <v>7.3044206107755014E-2</v>
      </c>
    </row>
    <row r="93" spans="1:16" ht="20.100000000000001" customHeight="1" x14ac:dyDescent="0.25">
      <c r="A93" s="38" t="s">
        <v>212</v>
      </c>
      <c r="B93" s="19">
        <v>379.47</v>
      </c>
      <c r="C93" s="140">
        <v>536.55000000000007</v>
      </c>
      <c r="D93" s="247">
        <f t="shared" si="66"/>
        <v>2.4643981587314789E-3</v>
      </c>
      <c r="E93" s="215">
        <f t="shared" si="63"/>
        <v>3.8645988055937184E-3</v>
      </c>
      <c r="F93" s="52">
        <f t="shared" si="74"/>
        <v>0.41394576646375214</v>
      </c>
      <c r="H93" s="19">
        <v>86.760999999999996</v>
      </c>
      <c r="I93" s="140">
        <v>121.23099999999999</v>
      </c>
      <c r="J93" s="262">
        <f t="shared" si="64"/>
        <v>2.0932233639733536E-3</v>
      </c>
      <c r="K93" s="215">
        <f t="shared" si="65"/>
        <v>3.1907593549829077E-3</v>
      </c>
      <c r="L93" s="52">
        <f t="shared" si="75"/>
        <v>0.39729832528440201</v>
      </c>
      <c r="N93" s="40">
        <f t="shared" ref="N93" si="85">(H93/B93)*10</f>
        <v>2.2863730993227396</v>
      </c>
      <c r="O93" s="143">
        <f t="shared" ref="O93" si="86">(I93/C93)*10</f>
        <v>2.2594539185537226</v>
      </c>
      <c r="P93" s="52">
        <f t="shared" ref="P93" si="87">(O93-N93)/N93</f>
        <v>-1.1773748027822273E-2</v>
      </c>
    </row>
    <row r="94" spans="1:16" ht="20.100000000000001" customHeight="1" x14ac:dyDescent="0.25">
      <c r="A94" s="38" t="s">
        <v>219</v>
      </c>
      <c r="B94" s="19">
        <v>384.23</v>
      </c>
      <c r="C94" s="140">
        <v>169.47000000000003</v>
      </c>
      <c r="D94" s="247">
        <f t="shared" si="66"/>
        <v>2.4953111037220232E-3</v>
      </c>
      <c r="E94" s="215">
        <f t="shared" si="63"/>
        <v>1.2206384485769592E-3</v>
      </c>
      <c r="F94" s="52">
        <f t="shared" si="74"/>
        <v>-0.55893605392603385</v>
      </c>
      <c r="H94" s="19">
        <v>124.77199999999999</v>
      </c>
      <c r="I94" s="140">
        <v>74.308999999999997</v>
      </c>
      <c r="J94" s="262">
        <f t="shared" si="64"/>
        <v>3.0102887883920568E-3</v>
      </c>
      <c r="K94" s="215">
        <f t="shared" si="65"/>
        <v>1.9557880155193384E-3</v>
      </c>
      <c r="L94" s="52">
        <f t="shared" si="75"/>
        <v>-0.40444170166383481</v>
      </c>
      <c r="N94" s="40">
        <f t="shared" ref="N94" si="88">(H94/B94)*10</f>
        <v>3.2473258204721129</v>
      </c>
      <c r="O94" s="143">
        <f t="shared" ref="O94" si="89">(I94/C94)*10</f>
        <v>4.3847878680592425</v>
      </c>
      <c r="P94" s="52">
        <f t="shared" ref="P94" si="90">(O94-N94)/N94</f>
        <v>0.35027653844163981</v>
      </c>
    </row>
    <row r="95" spans="1:16" ht="20.100000000000001" customHeight="1" thickBot="1" x14ac:dyDescent="0.3">
      <c r="A95" s="8" t="s">
        <v>17</v>
      </c>
      <c r="B95" s="19">
        <f>B96-SUM(B68:B94)</f>
        <v>3148.9299999998766</v>
      </c>
      <c r="C95" s="140">
        <f>C96-SUM(C68:C94)</f>
        <v>2183.210000000021</v>
      </c>
      <c r="D95" s="247">
        <f t="shared" si="66"/>
        <v>2.0450147031317395E-2</v>
      </c>
      <c r="E95" s="215">
        <f t="shared" si="63"/>
        <v>1.5724966467916022E-2</v>
      </c>
      <c r="F95" s="52">
        <f>(C95-B95)/B95</f>
        <v>-0.30668195228216999</v>
      </c>
      <c r="H95" s="19">
        <f>H96-SUM(H68:H94)</f>
        <v>1011.6390000000029</v>
      </c>
      <c r="I95" s="140">
        <f>I96-SUM(I68:I94)</f>
        <v>646.79599999999482</v>
      </c>
      <c r="J95" s="263">
        <f t="shared" si="64"/>
        <v>2.4407122908987278E-2</v>
      </c>
      <c r="K95" s="215">
        <f t="shared" si="65"/>
        <v>1.7023454296058834E-2</v>
      </c>
      <c r="L95" s="52">
        <f t="shared" ref="L95" si="91">(I95-H95)/H95</f>
        <v>-0.36064544763498341</v>
      </c>
      <c r="N95" s="40">
        <f t="shared" si="61"/>
        <v>3.2126436599100088</v>
      </c>
      <c r="O95" s="143">
        <f t="shared" si="62"/>
        <v>2.9625917799936268</v>
      </c>
      <c r="P95" s="52">
        <f t="shared" ref="P95" si="92">(O95-N95)/N95</f>
        <v>-7.7833680416142498E-2</v>
      </c>
    </row>
    <row r="96" spans="1:16" ht="26.25" customHeight="1" thickBot="1" x14ac:dyDescent="0.3">
      <c r="A96" s="12" t="s">
        <v>18</v>
      </c>
      <c r="B96" s="17">
        <v>153980.79999999996</v>
      </c>
      <c r="C96" s="145">
        <v>138837.18</v>
      </c>
      <c r="D96" s="243">
        <f>SUM(D68:D95)</f>
        <v>0.99999999999999944</v>
      </c>
      <c r="E96" s="244">
        <f>SUM(E68:E95)</f>
        <v>1.0000000000000002</v>
      </c>
      <c r="F96" s="57">
        <f>(C96-B96)/B96</f>
        <v>-9.8347456306240588E-2</v>
      </c>
      <c r="G96" s="1"/>
      <c r="H96" s="17">
        <v>41448.514999999999</v>
      </c>
      <c r="I96" s="145">
        <v>37994.403999999995</v>
      </c>
      <c r="J96" s="255">
        <f t="shared" ref="J96" si="93">H96/$H$96</f>
        <v>1</v>
      </c>
      <c r="K96" s="244">
        <f t="shared" si="65"/>
        <v>1</v>
      </c>
      <c r="L96" s="57">
        <f>(I96-H96)/H96</f>
        <v>-8.3334975933396033E-2</v>
      </c>
      <c r="M96" s="1"/>
      <c r="N96" s="37">
        <f t="shared" si="61"/>
        <v>2.6917976137284656</v>
      </c>
      <c r="O96" s="150">
        <f t="shared" si="62"/>
        <v>2.7366159410613204</v>
      </c>
      <c r="P96" s="57">
        <f>(O96-N96)/N96</f>
        <v>1.6649961759486083E-2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2"/>
      <c r="M4" s="372" t="s">
        <v>104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153</v>
      </c>
      <c r="F5" s="360"/>
      <c r="G5" s="364" t="str">
        <f>E5</f>
        <v>jan-abr</v>
      </c>
      <c r="H5" s="364"/>
      <c r="I5" s="131" t="s">
        <v>152</v>
      </c>
      <c r="K5" s="359" t="str">
        <f>E5</f>
        <v>jan-abr</v>
      </c>
      <c r="L5" s="364"/>
      <c r="M5" s="365" t="str">
        <f>E5</f>
        <v>jan-abr</v>
      </c>
      <c r="N5" s="366"/>
      <c r="O5" s="131" t="str">
        <f>I5</f>
        <v>2025/2024</v>
      </c>
      <c r="Q5" s="359" t="str">
        <f>E5</f>
        <v>jan-abr</v>
      </c>
      <c r="R5" s="360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180849.84000000003</v>
      </c>
      <c r="F7" s="145">
        <v>175098.48999999993</v>
      </c>
      <c r="G7" s="243">
        <f>E7/E15</f>
        <v>0.44885727810124554</v>
      </c>
      <c r="H7" s="244">
        <f>F7/F15</f>
        <v>0.43148026854025839</v>
      </c>
      <c r="I7" s="164">
        <f t="shared" ref="I7:I18" si="0">(F7-E7)/E7</f>
        <v>-3.180179755757645E-2</v>
      </c>
      <c r="J7" s="1"/>
      <c r="K7" s="17">
        <v>21519.831999999991</v>
      </c>
      <c r="L7" s="145">
        <v>20481.696000000004</v>
      </c>
      <c r="M7" s="243">
        <f>K7/K15</f>
        <v>0.41890930893050748</v>
      </c>
      <c r="N7" s="244">
        <f>L7/L15</f>
        <v>0.40729998518688298</v>
      </c>
      <c r="O7" s="164">
        <f t="shared" ref="O7:O18" si="1">(L7-K7)/K7</f>
        <v>-4.8240897047894617E-2</v>
      </c>
      <c r="P7" s="1"/>
      <c r="Q7" s="187">
        <f t="shared" ref="Q7:Q18" si="2">(K7/E7)*10</f>
        <v>1.1899281746668942</v>
      </c>
      <c r="R7" s="188">
        <f t="shared" ref="R7:R18" si="3">(L7/F7)*10</f>
        <v>1.1697243077310382</v>
      </c>
      <c r="S7" s="55">
        <f>(R7-Q7)/Q7</f>
        <v>-1.6979064254455348E-2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53800.260000000038</v>
      </c>
      <c r="F8" s="181">
        <v>47664.769999999975</v>
      </c>
      <c r="G8" s="245">
        <f>E8/E7</f>
        <v>0.2974858036921682</v>
      </c>
      <c r="H8" s="246">
        <f>F8/F7</f>
        <v>0.27221691060842385</v>
      </c>
      <c r="I8" s="206">
        <f t="shared" si="0"/>
        <v>-0.11404201392335389</v>
      </c>
      <c r="K8" s="180">
        <v>12509.846999999991</v>
      </c>
      <c r="L8" s="181">
        <v>10935.541000000003</v>
      </c>
      <c r="M8" s="250">
        <f>K8/K7</f>
        <v>0.58131713110027972</v>
      </c>
      <c r="N8" s="246">
        <f>L8/L7</f>
        <v>0.53391774782713308</v>
      </c>
      <c r="O8" s="207">
        <f t="shared" si="1"/>
        <v>-0.12584534407175316</v>
      </c>
      <c r="Q8" s="189">
        <f t="shared" si="2"/>
        <v>2.3252391345320604</v>
      </c>
      <c r="R8" s="190">
        <f t="shared" si="3"/>
        <v>2.2942607296751896</v>
      </c>
      <c r="S8" s="182">
        <f t="shared" ref="S8:S18" si="4">(R8-Q8)/Q8</f>
        <v>-1.3322674815166946E-2</v>
      </c>
    </row>
    <row r="9" spans="1:19" ht="24" customHeight="1" x14ac:dyDescent="0.25">
      <c r="A9" s="8"/>
      <c r="B9" t="s">
        <v>37</v>
      </c>
      <c r="E9" s="19">
        <v>37242.149999999994</v>
      </c>
      <c r="F9" s="140">
        <v>31495.090000000011</v>
      </c>
      <c r="G9" s="247">
        <f>E9/E7</f>
        <v>0.20592857588372757</v>
      </c>
      <c r="H9" s="215">
        <f>F9/F7</f>
        <v>0.17987071162064289</v>
      </c>
      <c r="I9" s="182">
        <f t="shared" si="0"/>
        <v>-0.15431601021960289</v>
      </c>
      <c r="K9" s="19">
        <v>4289.9089999999997</v>
      </c>
      <c r="L9" s="140">
        <v>3828.0529999999999</v>
      </c>
      <c r="M9" s="247">
        <f>K9/K7</f>
        <v>0.19934676999337175</v>
      </c>
      <c r="N9" s="215">
        <f>L9/L7</f>
        <v>0.18690117263726594</v>
      </c>
      <c r="O9" s="182">
        <f t="shared" si="1"/>
        <v>-0.10766102497745286</v>
      </c>
      <c r="Q9" s="189">
        <f t="shared" si="2"/>
        <v>1.1518961714079343</v>
      </c>
      <c r="R9" s="190">
        <f t="shared" si="3"/>
        <v>1.2154443756153732</v>
      </c>
      <c r="S9" s="182">
        <f t="shared" si="4"/>
        <v>5.5168343974757283E-2</v>
      </c>
    </row>
    <row r="10" spans="1:19" ht="24" customHeight="1" thickBot="1" x14ac:dyDescent="0.3">
      <c r="A10" s="8"/>
      <c r="B10" t="s">
        <v>36</v>
      </c>
      <c r="E10" s="19">
        <v>89807.43</v>
      </c>
      <c r="F10" s="140">
        <v>95938.629999999946</v>
      </c>
      <c r="G10" s="247">
        <f>E10/E7</f>
        <v>0.4965856204241042</v>
      </c>
      <c r="H10" s="215">
        <f>F10/F7</f>
        <v>0.54791237777093327</v>
      </c>
      <c r="I10" s="186">
        <f t="shared" si="0"/>
        <v>6.8270520601691351E-2</v>
      </c>
      <c r="K10" s="19">
        <v>4720.0760000000009</v>
      </c>
      <c r="L10" s="140">
        <v>5718.1020000000026</v>
      </c>
      <c r="M10" s="247">
        <f>K10/K7</f>
        <v>0.21933609890634848</v>
      </c>
      <c r="N10" s="215">
        <f>L10/L7</f>
        <v>0.27918107953560106</v>
      </c>
      <c r="O10" s="209">
        <f t="shared" si="1"/>
        <v>0.21144278185351284</v>
      </c>
      <c r="Q10" s="189">
        <f t="shared" si="2"/>
        <v>0.52557744943820361</v>
      </c>
      <c r="R10" s="190">
        <f t="shared" si="3"/>
        <v>0.59601664105480823</v>
      </c>
      <c r="S10" s="182">
        <f t="shared" si="4"/>
        <v>0.13402247697631997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222061.84</v>
      </c>
      <c r="F11" s="145">
        <v>230710.30999999988</v>
      </c>
      <c r="G11" s="243">
        <f>E11/E15</f>
        <v>0.55114272189875468</v>
      </c>
      <c r="H11" s="244">
        <f>F11/F15</f>
        <v>0.56851973145974155</v>
      </c>
      <c r="I11" s="164">
        <f t="shared" si="0"/>
        <v>3.8946223268256648E-2</v>
      </c>
      <c r="J11" s="1"/>
      <c r="K11" s="17">
        <v>29851.268000000007</v>
      </c>
      <c r="L11" s="145">
        <v>29804.817000000003</v>
      </c>
      <c r="M11" s="243">
        <f>K11/K15</f>
        <v>0.58109069106949252</v>
      </c>
      <c r="N11" s="244">
        <f>L11/L15</f>
        <v>0.59270001481311685</v>
      </c>
      <c r="O11" s="164">
        <f t="shared" si="1"/>
        <v>-1.5560813028111422E-3</v>
      </c>
      <c r="Q11" s="191">
        <f t="shared" si="2"/>
        <v>1.3442772517781538</v>
      </c>
      <c r="R11" s="192">
        <f t="shared" si="3"/>
        <v>1.2918719150435896</v>
      </c>
      <c r="S11" s="57">
        <f t="shared" si="4"/>
        <v>-3.8984024065902088E-2</v>
      </c>
    </row>
    <row r="12" spans="1:19" s="3" customFormat="1" ht="24" customHeight="1" x14ac:dyDescent="0.25">
      <c r="A12" s="46"/>
      <c r="B12" s="3" t="s">
        <v>33</v>
      </c>
      <c r="E12" s="31">
        <v>105062.12999999998</v>
      </c>
      <c r="F12" s="141">
        <v>96524.569999999891</v>
      </c>
      <c r="G12" s="247">
        <f>E12/E11</f>
        <v>0.4731210459212622</v>
      </c>
      <c r="H12" s="215">
        <f>F12/F11</f>
        <v>0.41837995883235535</v>
      </c>
      <c r="I12" s="206">
        <f t="shared" si="0"/>
        <v>-8.1262011345097293E-2</v>
      </c>
      <c r="K12" s="31">
        <v>19445.301000000007</v>
      </c>
      <c r="L12" s="141">
        <v>18140.398000000005</v>
      </c>
      <c r="M12" s="247">
        <f>K12/K11</f>
        <v>0.65140619822246748</v>
      </c>
      <c r="N12" s="215">
        <f>L12/L11</f>
        <v>0.60863980476712887</v>
      </c>
      <c r="O12" s="206">
        <f t="shared" si="1"/>
        <v>-6.7106341012669421E-2</v>
      </c>
      <c r="Q12" s="189">
        <f t="shared" si="2"/>
        <v>1.8508382611317713</v>
      </c>
      <c r="R12" s="190">
        <f t="shared" si="3"/>
        <v>1.8793554843082985</v>
      </c>
      <c r="S12" s="182">
        <f t="shared" si="4"/>
        <v>1.5407733768746023E-2</v>
      </c>
    </row>
    <row r="13" spans="1:19" ht="24" customHeight="1" x14ac:dyDescent="0.25">
      <c r="A13" s="8"/>
      <c r="B13" s="3" t="s">
        <v>37</v>
      </c>
      <c r="D13" s="3"/>
      <c r="E13" s="19">
        <v>27749.349999999995</v>
      </c>
      <c r="F13" s="140">
        <v>34717.11</v>
      </c>
      <c r="G13" s="247">
        <f>E13/E11</f>
        <v>0.12496226276428221</v>
      </c>
      <c r="H13" s="215">
        <f>F13/F11</f>
        <v>0.1504792308588204</v>
      </c>
      <c r="I13" s="182">
        <f t="shared" si="0"/>
        <v>0.25109633198615489</v>
      </c>
      <c r="K13" s="19">
        <v>2476.1640000000002</v>
      </c>
      <c r="L13" s="140">
        <v>3124.1070000000013</v>
      </c>
      <c r="M13" s="247">
        <f>K13/K11</f>
        <v>8.2950044199127479E-2</v>
      </c>
      <c r="N13" s="215">
        <f>L13/L11</f>
        <v>0.10481886199804552</v>
      </c>
      <c r="O13" s="182">
        <f t="shared" si="1"/>
        <v>0.26167208634000055</v>
      </c>
      <c r="Q13" s="189">
        <f t="shared" si="2"/>
        <v>0.89233225282754391</v>
      </c>
      <c r="R13" s="190">
        <f t="shared" si="3"/>
        <v>0.89987530644111824</v>
      </c>
      <c r="S13" s="182">
        <f t="shared" si="4"/>
        <v>8.4531894814656311E-3</v>
      </c>
    </row>
    <row r="14" spans="1:19" ht="24" customHeight="1" thickBot="1" x14ac:dyDescent="0.3">
      <c r="A14" s="8"/>
      <c r="B14" t="s">
        <v>36</v>
      </c>
      <c r="E14" s="19">
        <v>89250.360000000015</v>
      </c>
      <c r="F14" s="140">
        <v>99468.63</v>
      </c>
      <c r="G14" s="247">
        <f>E14/E11</f>
        <v>0.40191669131445557</v>
      </c>
      <c r="H14" s="215">
        <f>F14/F11</f>
        <v>0.43114081030882434</v>
      </c>
      <c r="I14" s="186">
        <f t="shared" si="0"/>
        <v>0.1144899583598317</v>
      </c>
      <c r="K14" s="19">
        <v>7929.8029999999999</v>
      </c>
      <c r="L14" s="140">
        <v>8540.3119999999999</v>
      </c>
      <c r="M14" s="247">
        <f>K14/K11</f>
        <v>0.26564375757840497</v>
      </c>
      <c r="N14" s="215">
        <f>L14/L11</f>
        <v>0.28654133323482572</v>
      </c>
      <c r="O14" s="209">
        <f t="shared" si="1"/>
        <v>7.69891761497732E-2</v>
      </c>
      <c r="Q14" s="189">
        <f t="shared" si="2"/>
        <v>0.88848974950913351</v>
      </c>
      <c r="R14" s="190">
        <f t="shared" si="3"/>
        <v>0.85859350832518744</v>
      </c>
      <c r="S14" s="182">
        <f t="shared" si="4"/>
        <v>-3.3648380524888367E-2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402911.67999999993</v>
      </c>
      <c r="F15" s="145">
        <v>405808.79999999981</v>
      </c>
      <c r="G15" s="243">
        <f>G7+G11</f>
        <v>1.0000000000000002</v>
      </c>
      <c r="H15" s="244">
        <f>H7+H11</f>
        <v>1</v>
      </c>
      <c r="I15" s="164">
        <f t="shared" si="0"/>
        <v>7.1904592093231931E-3</v>
      </c>
      <c r="J15" s="1"/>
      <c r="K15" s="17">
        <v>51371.1</v>
      </c>
      <c r="L15" s="145">
        <v>50286.513000000014</v>
      </c>
      <c r="M15" s="243">
        <f>M7+M11</f>
        <v>1</v>
      </c>
      <c r="N15" s="244">
        <f>N7+N11</f>
        <v>0.99999999999999978</v>
      </c>
      <c r="O15" s="164">
        <f t="shared" si="1"/>
        <v>-2.1112785204131991E-2</v>
      </c>
      <c r="Q15" s="191">
        <f t="shared" si="2"/>
        <v>1.2749965451485548</v>
      </c>
      <c r="R15" s="192">
        <f t="shared" si="3"/>
        <v>1.2391676326388199</v>
      </c>
      <c r="S15" s="57">
        <f t="shared" si="4"/>
        <v>-2.8101183996196863E-2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158862.39000000001</v>
      </c>
      <c r="F16" s="181">
        <f t="shared" ref="F16:F17" si="5">F8+F12</f>
        <v>144189.33999999985</v>
      </c>
      <c r="G16" s="245">
        <f>E16/E15</f>
        <v>0.39428588915565821</v>
      </c>
      <c r="H16" s="246">
        <f>F16/F15</f>
        <v>0.35531348753403058</v>
      </c>
      <c r="I16" s="207">
        <f t="shared" si="0"/>
        <v>-9.2363271130442903E-2</v>
      </c>
      <c r="J16" s="3"/>
      <c r="K16" s="180">
        <f t="shared" ref="K16:L18" si="6">K8+K12</f>
        <v>31955.147999999997</v>
      </c>
      <c r="L16" s="181">
        <f t="shared" si="6"/>
        <v>29075.939000000006</v>
      </c>
      <c r="M16" s="250">
        <f>K16/K15</f>
        <v>0.62204523555072788</v>
      </c>
      <c r="N16" s="246">
        <f>L16/L15</f>
        <v>0.57820551208233506</v>
      </c>
      <c r="O16" s="207">
        <f t="shared" si="1"/>
        <v>-9.0101569862858777E-2</v>
      </c>
      <c r="P16" s="3"/>
      <c r="Q16" s="189">
        <f t="shared" si="2"/>
        <v>2.0114986309849674</v>
      </c>
      <c r="R16" s="190">
        <f t="shared" si="3"/>
        <v>2.0165109986632879</v>
      </c>
      <c r="S16" s="182">
        <f t="shared" si="4"/>
        <v>2.4918573650065446E-3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64991.499999999985</v>
      </c>
      <c r="F17" s="140">
        <f t="shared" si="5"/>
        <v>66212.200000000012</v>
      </c>
      <c r="G17" s="248">
        <f>E17/E15</f>
        <v>0.16130458168896963</v>
      </c>
      <c r="H17" s="215">
        <f>F17/F15</f>
        <v>0.1631610748707274</v>
      </c>
      <c r="I17" s="182">
        <f t="shared" si="0"/>
        <v>1.8782456167345366E-2</v>
      </c>
      <c r="K17" s="19">
        <f t="shared" si="6"/>
        <v>6766.0730000000003</v>
      </c>
      <c r="L17" s="140">
        <f t="shared" si="6"/>
        <v>6952.1600000000017</v>
      </c>
      <c r="M17" s="247">
        <f>K17/K15</f>
        <v>0.13170971616336813</v>
      </c>
      <c r="N17" s="215">
        <f>L17/L15</f>
        <v>0.13825098590550511</v>
      </c>
      <c r="O17" s="182">
        <f t="shared" si="1"/>
        <v>2.7502954815888232E-2</v>
      </c>
      <c r="Q17" s="189">
        <f t="shared" si="2"/>
        <v>1.0410704476739268</v>
      </c>
      <c r="R17" s="190">
        <f t="shared" si="3"/>
        <v>1.0499817254222032</v>
      </c>
      <c r="S17" s="182">
        <f t="shared" si="4"/>
        <v>8.559725970693953E-3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179057.79</v>
      </c>
      <c r="F18" s="142">
        <f>F10+F14</f>
        <v>195407.25999999995</v>
      </c>
      <c r="G18" s="249">
        <f>E18/E15</f>
        <v>0.4444095291553723</v>
      </c>
      <c r="H18" s="221">
        <f>F18/F15</f>
        <v>0.48152543759524202</v>
      </c>
      <c r="I18" s="208">
        <f t="shared" si="0"/>
        <v>9.1308342407219162E-2</v>
      </c>
      <c r="K18" s="21">
        <f t="shared" si="6"/>
        <v>12649.879000000001</v>
      </c>
      <c r="L18" s="142">
        <f t="shared" si="6"/>
        <v>14258.414000000002</v>
      </c>
      <c r="M18" s="249">
        <f>K18/K15</f>
        <v>0.24624504828590396</v>
      </c>
      <c r="N18" s="221">
        <f>L18/L15</f>
        <v>0.28354350201215978</v>
      </c>
      <c r="O18" s="186">
        <f t="shared" si="1"/>
        <v>0.12715813329123557</v>
      </c>
      <c r="Q18" s="193">
        <f t="shared" si="2"/>
        <v>0.70646906789143327</v>
      </c>
      <c r="R18" s="194">
        <f t="shared" si="3"/>
        <v>0.72967677864169456</v>
      </c>
      <c r="S18" s="186">
        <f t="shared" si="4"/>
        <v>3.2850285745033833E-2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topLeftCell="A25" workbookViewId="0">
      <selection activeCell="O92" sqref="O92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152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2025/2024</v>
      </c>
      <c r="N5" s="359" t="str">
        <f>B5</f>
        <v>jan-abr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164</v>
      </c>
      <c r="B7" s="39">
        <v>90973.340000000026</v>
      </c>
      <c r="C7" s="147">
        <v>104936.15999999999</v>
      </c>
      <c r="D7" s="247">
        <f>B7/$B$33</f>
        <v>0.2257897810259559</v>
      </c>
      <c r="E7" s="246">
        <f>C7/$C$33</f>
        <v>0.25858522535736034</v>
      </c>
      <c r="F7" s="52">
        <f>(C7-B7)/B7</f>
        <v>0.1534825477442068</v>
      </c>
      <c r="H7" s="39">
        <v>8428.739999999998</v>
      </c>
      <c r="I7" s="147">
        <v>9718.5270000000019</v>
      </c>
      <c r="J7" s="247">
        <f>H7/$H$33</f>
        <v>0.16407552106145276</v>
      </c>
      <c r="K7" s="246">
        <f>I7/$I$33</f>
        <v>0.1932630922331004</v>
      </c>
      <c r="L7" s="52">
        <f>(I7-H7)/H7</f>
        <v>0.15302251582087054</v>
      </c>
      <c r="N7" s="27">
        <f t="shared" ref="N7:N33" si="0">(H7/B7)*10</f>
        <v>0.92650660072500313</v>
      </c>
      <c r="O7" s="151">
        <f t="shared" ref="O7:O33" si="1">(I7/C7)*10</f>
        <v>0.92613709135154199</v>
      </c>
      <c r="P7" s="61">
        <f>(O7-N7)/N7</f>
        <v>-3.9882001182937633E-4</v>
      </c>
    </row>
    <row r="8" spans="1:16" ht="20.100000000000001" customHeight="1" x14ac:dyDescent="0.25">
      <c r="A8" s="8" t="s">
        <v>159</v>
      </c>
      <c r="B8" s="19">
        <v>30056.880000000016</v>
      </c>
      <c r="C8" s="140">
        <v>32091.480000000007</v>
      </c>
      <c r="D8" s="247">
        <f t="shared" ref="D8:D32" si="2">B8/$B$33</f>
        <v>7.4599177665934158E-2</v>
      </c>
      <c r="E8" s="215">
        <f t="shared" ref="E8:E32" si="3">C8/$C$33</f>
        <v>7.9080295942325546E-2</v>
      </c>
      <c r="F8" s="52">
        <f t="shared" ref="F8:F33" si="4">(C8-B8)/B8</f>
        <v>6.7691656619049953E-2</v>
      </c>
      <c r="H8" s="19">
        <v>4468.7870000000012</v>
      </c>
      <c r="I8" s="140">
        <v>4773.1309999999994</v>
      </c>
      <c r="J8" s="247">
        <f t="shared" ref="J8:J32" si="5">H8/$H$33</f>
        <v>8.6990292207096989E-2</v>
      </c>
      <c r="K8" s="215">
        <f t="shared" ref="K8:K32" si="6">I8/$I$33</f>
        <v>9.4918711106494885E-2</v>
      </c>
      <c r="L8" s="52">
        <f t="shared" ref="L8:L33" si="7">(I8-H8)/H8</f>
        <v>6.8104387163675104E-2</v>
      </c>
      <c r="N8" s="27">
        <f t="shared" si="0"/>
        <v>1.4867767379714725</v>
      </c>
      <c r="O8" s="152">
        <f t="shared" si="1"/>
        <v>1.4873514714809035</v>
      </c>
      <c r="P8" s="52">
        <f t="shared" ref="P8:P71" si="8">(O8-N8)/N8</f>
        <v>3.865634259352224E-4</v>
      </c>
    </row>
    <row r="9" spans="1:16" ht="20.100000000000001" customHeight="1" x14ac:dyDescent="0.25">
      <c r="A9" s="8" t="s">
        <v>170</v>
      </c>
      <c r="B9" s="19">
        <v>72925.100000000006</v>
      </c>
      <c r="C9" s="140">
        <v>67413.580000000031</v>
      </c>
      <c r="D9" s="247">
        <f t="shared" si="2"/>
        <v>0.18099524938070793</v>
      </c>
      <c r="E9" s="215">
        <f t="shared" si="3"/>
        <v>0.16612153309637448</v>
      </c>
      <c r="F9" s="52">
        <f t="shared" si="4"/>
        <v>-7.5577818885403991E-2</v>
      </c>
      <c r="H9" s="19">
        <v>4305.7160000000003</v>
      </c>
      <c r="I9" s="140">
        <v>3936.5399999999986</v>
      </c>
      <c r="J9" s="247">
        <f t="shared" si="5"/>
        <v>8.3815919845983425E-2</v>
      </c>
      <c r="K9" s="215">
        <f t="shared" si="6"/>
        <v>7.8282222511630473E-2</v>
      </c>
      <c r="L9" s="52">
        <f t="shared" si="7"/>
        <v>-8.5740908132352842E-2</v>
      </c>
      <c r="N9" s="27">
        <f t="shared" si="0"/>
        <v>0.59042990684963059</v>
      </c>
      <c r="O9" s="152">
        <f t="shared" si="1"/>
        <v>0.58393872569888694</v>
      </c>
      <c r="P9" s="52">
        <f t="shared" si="8"/>
        <v>-1.0993991116369402E-2</v>
      </c>
    </row>
    <row r="10" spans="1:16" ht="20.100000000000001" customHeight="1" x14ac:dyDescent="0.25">
      <c r="A10" s="8" t="s">
        <v>160</v>
      </c>
      <c r="B10" s="19">
        <v>11148.440000000002</v>
      </c>
      <c r="C10" s="140">
        <v>12378.520000000004</v>
      </c>
      <c r="D10" s="247">
        <f t="shared" si="2"/>
        <v>2.7669686815730933E-2</v>
      </c>
      <c r="E10" s="215">
        <f t="shared" si="3"/>
        <v>3.0503330632554053E-2</v>
      </c>
      <c r="F10" s="52">
        <f t="shared" si="4"/>
        <v>0.11033651344941547</v>
      </c>
      <c r="H10" s="19">
        <v>3280.2650000000003</v>
      </c>
      <c r="I10" s="140">
        <v>3708.3940000000002</v>
      </c>
      <c r="J10" s="247">
        <f t="shared" si="5"/>
        <v>6.3854287722084971E-2</v>
      </c>
      <c r="K10" s="215">
        <f t="shared" si="6"/>
        <v>7.3745300255756457E-2</v>
      </c>
      <c r="L10" s="52">
        <f t="shared" si="7"/>
        <v>0.1305165893609205</v>
      </c>
      <c r="N10" s="27">
        <f t="shared" si="0"/>
        <v>2.9423533696194264</v>
      </c>
      <c r="O10" s="152">
        <f t="shared" si="1"/>
        <v>2.995829873038133</v>
      </c>
      <c r="P10" s="52">
        <f t="shared" si="8"/>
        <v>1.8174738619387312E-2</v>
      </c>
    </row>
    <row r="11" spans="1:16" ht="20.100000000000001" customHeight="1" x14ac:dyDescent="0.25">
      <c r="A11" s="8" t="s">
        <v>161</v>
      </c>
      <c r="B11" s="19">
        <v>22179.01</v>
      </c>
      <c r="C11" s="140">
        <v>19288.799999999996</v>
      </c>
      <c r="D11" s="247">
        <f t="shared" si="2"/>
        <v>5.5046828128685658E-2</v>
      </c>
      <c r="E11" s="215">
        <f t="shared" si="3"/>
        <v>4.753174401343685E-2</v>
      </c>
      <c r="F11" s="52">
        <f t="shared" si="4"/>
        <v>-0.1303128498521802</v>
      </c>
      <c r="H11" s="19">
        <v>4493.2630000000008</v>
      </c>
      <c r="I11" s="140">
        <v>3442.8779999999997</v>
      </c>
      <c r="J11" s="247">
        <f t="shared" si="5"/>
        <v>8.7466746867402093E-2</v>
      </c>
      <c r="K11" s="215">
        <f t="shared" si="6"/>
        <v>6.8465236394498058E-2</v>
      </c>
      <c r="L11" s="52">
        <f t="shared" si="7"/>
        <v>-0.23376886685689241</v>
      </c>
      <c r="N11" s="27">
        <f t="shared" si="0"/>
        <v>2.0259078290690167</v>
      </c>
      <c r="O11" s="152">
        <f t="shared" si="1"/>
        <v>1.7849104143337069</v>
      </c>
      <c r="P11" s="52">
        <f t="shared" si="8"/>
        <v>-0.11895773898364244</v>
      </c>
    </row>
    <row r="12" spans="1:16" ht="20.100000000000001" customHeight="1" x14ac:dyDescent="0.25">
      <c r="A12" s="8" t="s">
        <v>163</v>
      </c>
      <c r="B12" s="19">
        <v>21927.340000000007</v>
      </c>
      <c r="C12" s="140">
        <v>23988.480000000003</v>
      </c>
      <c r="D12" s="247">
        <f t="shared" si="2"/>
        <v>5.4422199922325422E-2</v>
      </c>
      <c r="E12" s="215">
        <f t="shared" si="3"/>
        <v>5.9112764434876716E-2</v>
      </c>
      <c r="F12" s="52">
        <f t="shared" si="4"/>
        <v>9.3998633669199957E-2</v>
      </c>
      <c r="H12" s="19">
        <v>2150.5309999999999</v>
      </c>
      <c r="I12" s="140">
        <v>2103.2170000000006</v>
      </c>
      <c r="J12" s="247">
        <f t="shared" si="5"/>
        <v>4.1862662080430428E-2</v>
      </c>
      <c r="K12" s="215">
        <f t="shared" si="6"/>
        <v>4.1824673745025839E-2</v>
      </c>
      <c r="L12" s="52">
        <f t="shared" si="7"/>
        <v>-2.2001077873324958E-2</v>
      </c>
      <c r="N12" s="27">
        <f t="shared" si="0"/>
        <v>0.98075325142037262</v>
      </c>
      <c r="O12" s="152">
        <f t="shared" si="1"/>
        <v>0.87676126207246163</v>
      </c>
      <c r="P12" s="52">
        <f t="shared" si="8"/>
        <v>-0.10603277551953555</v>
      </c>
    </row>
    <row r="13" spans="1:16" ht="20.100000000000001" customHeight="1" x14ac:dyDescent="0.25">
      <c r="A13" s="8" t="s">
        <v>162</v>
      </c>
      <c r="B13" s="19">
        <v>10958.859999999999</v>
      </c>
      <c r="C13" s="140">
        <v>9778.8300000000017</v>
      </c>
      <c r="D13" s="247">
        <f t="shared" si="2"/>
        <v>2.7199161860981536E-2</v>
      </c>
      <c r="E13" s="215">
        <f t="shared" si="3"/>
        <v>2.4097136385411059E-2</v>
      </c>
      <c r="F13" s="52">
        <f t="shared" si="4"/>
        <v>-0.10767817090463763</v>
      </c>
      <c r="H13" s="19">
        <v>2210.7169999999996</v>
      </c>
      <c r="I13" s="140">
        <v>2056.6659999999997</v>
      </c>
      <c r="J13" s="247">
        <f t="shared" si="5"/>
        <v>4.3034254668480897E-2</v>
      </c>
      <c r="K13" s="215">
        <f t="shared" si="6"/>
        <v>4.0898958335011212E-2</v>
      </c>
      <c r="L13" s="52">
        <f t="shared" si="7"/>
        <v>-6.9683727044212329E-2</v>
      </c>
      <c r="N13" s="27">
        <f t="shared" si="0"/>
        <v>2.0172873820817125</v>
      </c>
      <c r="O13" s="152">
        <f t="shared" si="1"/>
        <v>2.1031820780195578</v>
      </c>
      <c r="P13" s="52">
        <f t="shared" si="8"/>
        <v>4.2579305606525626E-2</v>
      </c>
    </row>
    <row r="14" spans="1:16" ht="20.100000000000001" customHeight="1" x14ac:dyDescent="0.25">
      <c r="A14" s="8" t="s">
        <v>180</v>
      </c>
      <c r="B14" s="19">
        <v>25089.269999999997</v>
      </c>
      <c r="C14" s="140">
        <v>26414.83</v>
      </c>
      <c r="D14" s="247">
        <f t="shared" si="2"/>
        <v>6.2269899944325253E-2</v>
      </c>
      <c r="E14" s="215">
        <f t="shared" si="3"/>
        <v>6.5091811710342395E-2</v>
      </c>
      <c r="F14" s="52">
        <f t="shared" si="4"/>
        <v>5.2833741276649547E-2</v>
      </c>
      <c r="H14" s="19">
        <v>1696.1339999999998</v>
      </c>
      <c r="I14" s="140">
        <v>2042.9900000000002</v>
      </c>
      <c r="J14" s="247">
        <f t="shared" si="5"/>
        <v>3.3017280143894122E-2</v>
      </c>
      <c r="K14" s="215">
        <f t="shared" si="6"/>
        <v>4.0626996745628398E-2</v>
      </c>
      <c r="L14" s="52">
        <f t="shared" si="7"/>
        <v>0.20449799367267002</v>
      </c>
      <c r="N14" s="27">
        <f t="shared" si="0"/>
        <v>0.6760395978041609</v>
      </c>
      <c r="O14" s="152">
        <f t="shared" si="1"/>
        <v>0.77342538263543636</v>
      </c>
      <c r="P14" s="52">
        <f t="shared" si="8"/>
        <v>0.14405337371892638</v>
      </c>
    </row>
    <row r="15" spans="1:16" ht="20.100000000000001" customHeight="1" x14ac:dyDescent="0.25">
      <c r="A15" s="8" t="s">
        <v>169</v>
      </c>
      <c r="B15" s="19">
        <v>10474.499999999998</v>
      </c>
      <c r="C15" s="140">
        <v>9561.260000000002</v>
      </c>
      <c r="D15" s="247">
        <f t="shared" si="2"/>
        <v>2.5997012546273162E-2</v>
      </c>
      <c r="E15" s="215">
        <f t="shared" si="3"/>
        <v>2.3560997198680756E-2</v>
      </c>
      <c r="F15" s="52">
        <f t="shared" si="4"/>
        <v>-8.7186977898706025E-2</v>
      </c>
      <c r="H15" s="19">
        <v>2079.5860000000002</v>
      </c>
      <c r="I15" s="140">
        <v>1776.6450000000002</v>
      </c>
      <c r="J15" s="247">
        <f t="shared" si="5"/>
        <v>4.0481632668951995E-2</v>
      </c>
      <c r="K15" s="215">
        <f t="shared" si="6"/>
        <v>3.5330447350763815E-2</v>
      </c>
      <c r="L15" s="52">
        <f t="shared" si="7"/>
        <v>-0.14567370620883194</v>
      </c>
      <c r="N15" s="27">
        <f t="shared" si="0"/>
        <v>1.9853797317294386</v>
      </c>
      <c r="O15" s="152">
        <f t="shared" si="1"/>
        <v>1.8581703666671545</v>
      </c>
      <c r="P15" s="52">
        <f t="shared" si="8"/>
        <v>-6.4073065232449836E-2</v>
      </c>
    </row>
    <row r="16" spans="1:16" ht="20.100000000000001" customHeight="1" x14ac:dyDescent="0.25">
      <c r="A16" s="8" t="s">
        <v>177</v>
      </c>
      <c r="B16" s="19">
        <v>8767.52</v>
      </c>
      <c r="C16" s="140">
        <v>11110.580000000002</v>
      </c>
      <c r="D16" s="247">
        <f t="shared" si="2"/>
        <v>2.1760401684061379E-2</v>
      </c>
      <c r="E16" s="215">
        <f t="shared" si="3"/>
        <v>2.7378854278172379E-2</v>
      </c>
      <c r="F16" s="52">
        <f t="shared" si="4"/>
        <v>0.26724318849572071</v>
      </c>
      <c r="H16" s="19">
        <v>1139.8589999999999</v>
      </c>
      <c r="I16" s="140">
        <v>1444.5510000000002</v>
      </c>
      <c r="J16" s="247">
        <f t="shared" si="5"/>
        <v>2.2188720895600828E-2</v>
      </c>
      <c r="K16" s="215">
        <f t="shared" si="6"/>
        <v>2.8726410200683436E-2</v>
      </c>
      <c r="L16" s="52">
        <f t="shared" si="7"/>
        <v>0.26730674583435343</v>
      </c>
      <c r="N16" s="27">
        <f t="shared" si="0"/>
        <v>1.3000928426738689</v>
      </c>
      <c r="O16" s="152">
        <f t="shared" si="1"/>
        <v>1.3001580475546732</v>
      </c>
      <c r="P16" s="52">
        <f t="shared" si="8"/>
        <v>5.0154018746998468E-5</v>
      </c>
    </row>
    <row r="17" spans="1:16" ht="20.100000000000001" customHeight="1" x14ac:dyDescent="0.25">
      <c r="A17" s="8" t="s">
        <v>172</v>
      </c>
      <c r="B17" s="19">
        <v>6865.670000000001</v>
      </c>
      <c r="C17" s="140">
        <v>8389.760000000002</v>
      </c>
      <c r="D17" s="247">
        <f t="shared" si="2"/>
        <v>1.7040136438834435E-2</v>
      </c>
      <c r="E17" s="215">
        <f t="shared" si="3"/>
        <v>2.0674169707507576E-2</v>
      </c>
      <c r="F17" s="52">
        <f t="shared" si="4"/>
        <v>0.22198707482299629</v>
      </c>
      <c r="H17" s="19">
        <v>1243.2809999999999</v>
      </c>
      <c r="I17" s="140">
        <v>1415.0440000000001</v>
      </c>
      <c r="J17" s="247">
        <f t="shared" si="5"/>
        <v>2.4201954016947264E-2</v>
      </c>
      <c r="K17" s="215">
        <f t="shared" si="6"/>
        <v>2.8139632588960784E-2</v>
      </c>
      <c r="L17" s="52">
        <f t="shared" si="7"/>
        <v>0.13815300000563038</v>
      </c>
      <c r="N17" s="27">
        <f t="shared" si="0"/>
        <v>1.8108662373810565</v>
      </c>
      <c r="O17" s="152">
        <f t="shared" si="1"/>
        <v>1.6866322755358911</v>
      </c>
      <c r="P17" s="52">
        <f t="shared" si="8"/>
        <v>-6.8604714848975928E-2</v>
      </c>
    </row>
    <row r="18" spans="1:16" ht="20.100000000000001" customHeight="1" x14ac:dyDescent="0.25">
      <c r="A18" s="8" t="s">
        <v>179</v>
      </c>
      <c r="B18" s="19">
        <v>7100.6899999999987</v>
      </c>
      <c r="C18" s="140">
        <v>4586.7199999999993</v>
      </c>
      <c r="D18" s="247">
        <f t="shared" si="2"/>
        <v>1.7623440452259904E-2</v>
      </c>
      <c r="E18" s="215">
        <f t="shared" si="3"/>
        <v>1.1302662731808671E-2</v>
      </c>
      <c r="F18" s="52">
        <f t="shared" si="4"/>
        <v>-0.35404587441502161</v>
      </c>
      <c r="H18" s="19">
        <v>2110.1600000000003</v>
      </c>
      <c r="I18" s="140">
        <v>1316.35</v>
      </c>
      <c r="J18" s="247">
        <f t="shared" si="5"/>
        <v>4.1076792204177051E-2</v>
      </c>
      <c r="K18" s="215">
        <f t="shared" si="6"/>
        <v>2.6176998989768885E-2</v>
      </c>
      <c r="L18" s="52">
        <f t="shared" si="7"/>
        <v>-0.3761847442847937</v>
      </c>
      <c r="N18" s="27">
        <f t="shared" si="0"/>
        <v>2.9717675324510728</v>
      </c>
      <c r="O18" s="152">
        <f t="shared" si="1"/>
        <v>2.8699157567935258</v>
      </c>
      <c r="P18" s="52">
        <f t="shared" si="8"/>
        <v>-3.4273130231536331E-2</v>
      </c>
    </row>
    <row r="19" spans="1:16" ht="20.100000000000001" customHeight="1" x14ac:dyDescent="0.25">
      <c r="A19" s="8" t="s">
        <v>167</v>
      </c>
      <c r="B19" s="19">
        <v>9247.23</v>
      </c>
      <c r="C19" s="140">
        <v>7876.1500000000015</v>
      </c>
      <c r="D19" s="247">
        <f t="shared" si="2"/>
        <v>2.2951010007950124E-2</v>
      </c>
      <c r="E19" s="215">
        <f t="shared" si="3"/>
        <v>1.9408524408539192E-2</v>
      </c>
      <c r="F19" s="52">
        <f t="shared" si="4"/>
        <v>-0.14826926549896544</v>
      </c>
      <c r="H19" s="19">
        <v>1340.7890000000002</v>
      </c>
      <c r="I19" s="140">
        <v>1184.3520000000003</v>
      </c>
      <c r="J19" s="247">
        <f t="shared" si="5"/>
        <v>2.6100064043791157E-2</v>
      </c>
      <c r="K19" s="215">
        <f t="shared" si="6"/>
        <v>2.3552080455449362E-2</v>
      </c>
      <c r="L19" s="52">
        <f t="shared" si="7"/>
        <v>-0.11667533071944942</v>
      </c>
      <c r="N19" s="27">
        <f t="shared" si="0"/>
        <v>1.4499358186181164</v>
      </c>
      <c r="O19" s="152">
        <f t="shared" si="1"/>
        <v>1.5037194568412233</v>
      </c>
      <c r="P19" s="52">
        <f t="shared" si="8"/>
        <v>3.7093806175756291E-2</v>
      </c>
    </row>
    <row r="20" spans="1:16" ht="20.100000000000001" customHeight="1" x14ac:dyDescent="0.25">
      <c r="A20" s="8" t="s">
        <v>194</v>
      </c>
      <c r="B20" s="19">
        <v>9623.489999999998</v>
      </c>
      <c r="C20" s="140">
        <v>12071.02</v>
      </c>
      <c r="D20" s="247">
        <f t="shared" si="2"/>
        <v>2.3884862310271066E-2</v>
      </c>
      <c r="E20" s="215">
        <f t="shared" si="3"/>
        <v>2.9745584620146228E-2</v>
      </c>
      <c r="F20" s="52">
        <f t="shared" si="4"/>
        <v>0.25432873105287196</v>
      </c>
      <c r="H20" s="19">
        <v>932.95100000000002</v>
      </c>
      <c r="I20" s="140">
        <v>1143.3579999999999</v>
      </c>
      <c r="J20" s="247">
        <f t="shared" si="5"/>
        <v>1.8161008816241032E-2</v>
      </c>
      <c r="K20" s="215">
        <f t="shared" si="6"/>
        <v>2.2736871812925268E-2</v>
      </c>
      <c r="L20" s="52">
        <f t="shared" si="7"/>
        <v>0.22552845755028927</v>
      </c>
      <c r="N20" s="27">
        <f t="shared" si="0"/>
        <v>0.96945183088463771</v>
      </c>
      <c r="O20" s="152">
        <f t="shared" si="1"/>
        <v>0.94719253219694766</v>
      </c>
      <c r="P20" s="52">
        <f t="shared" si="8"/>
        <v>-2.2960706224442476E-2</v>
      </c>
    </row>
    <row r="21" spans="1:16" ht="20.100000000000001" customHeight="1" x14ac:dyDescent="0.25">
      <c r="A21" s="8" t="s">
        <v>185</v>
      </c>
      <c r="B21" s="19">
        <v>2595.34</v>
      </c>
      <c r="C21" s="140">
        <v>3365.860000000001</v>
      </c>
      <c r="D21" s="247">
        <f t="shared" si="2"/>
        <v>6.441461314797327E-3</v>
      </c>
      <c r="E21" s="215">
        <f t="shared" si="3"/>
        <v>8.2942016043023228E-3</v>
      </c>
      <c r="F21" s="52">
        <f t="shared" si="4"/>
        <v>0.29688595713856408</v>
      </c>
      <c r="H21" s="19">
        <v>805.06</v>
      </c>
      <c r="I21" s="140">
        <v>1049.8339999999998</v>
      </c>
      <c r="J21" s="247">
        <f t="shared" si="5"/>
        <v>1.5671457297974926E-2</v>
      </c>
      <c r="K21" s="215">
        <f t="shared" si="6"/>
        <v>2.0877049080734626E-2</v>
      </c>
      <c r="L21" s="52">
        <f t="shared" si="7"/>
        <v>0.30404441904951174</v>
      </c>
      <c r="N21" s="27">
        <f t="shared" si="0"/>
        <v>3.101944253932047</v>
      </c>
      <c r="O21" s="152">
        <f t="shared" si="1"/>
        <v>3.1190661524840593</v>
      </c>
      <c r="P21" s="52">
        <f t="shared" si="8"/>
        <v>5.5197312235087566E-3</v>
      </c>
    </row>
    <row r="22" spans="1:16" ht="20.100000000000001" customHeight="1" x14ac:dyDescent="0.25">
      <c r="A22" s="8" t="s">
        <v>168</v>
      </c>
      <c r="B22" s="19">
        <v>4271.1899999999996</v>
      </c>
      <c r="C22" s="140">
        <v>4362.1099999999997</v>
      </c>
      <c r="D22" s="247">
        <f t="shared" si="2"/>
        <v>1.060080958685536E-2</v>
      </c>
      <c r="E22" s="215">
        <f t="shared" si="3"/>
        <v>1.074917547376991E-2</v>
      </c>
      <c r="F22" s="52">
        <f t="shared" si="4"/>
        <v>2.1286807657819033E-2</v>
      </c>
      <c r="H22" s="19">
        <v>906.26199999999994</v>
      </c>
      <c r="I22" s="140">
        <v>970.32600000000002</v>
      </c>
      <c r="J22" s="247">
        <f t="shared" si="5"/>
        <v>1.7641475459937585E-2</v>
      </c>
      <c r="K22" s="215">
        <f t="shared" si="6"/>
        <v>1.9295949194170613E-2</v>
      </c>
      <c r="L22" s="52">
        <f t="shared" si="7"/>
        <v>7.0690374306767889E-2</v>
      </c>
      <c r="N22" s="27">
        <f t="shared" si="0"/>
        <v>2.1218021207204552</v>
      </c>
      <c r="O22" s="152">
        <f t="shared" si="1"/>
        <v>2.2244418412190434</v>
      </c>
      <c r="P22" s="52">
        <f t="shared" si="8"/>
        <v>4.8373841979070645E-2</v>
      </c>
    </row>
    <row r="23" spans="1:16" ht="20.100000000000001" customHeight="1" x14ac:dyDescent="0.25">
      <c r="A23" s="8" t="s">
        <v>173</v>
      </c>
      <c r="B23" s="19">
        <v>9709.6500000000015</v>
      </c>
      <c r="C23" s="140">
        <v>6107.5900000000011</v>
      </c>
      <c r="D23" s="247">
        <f t="shared" si="2"/>
        <v>2.4098705701457949E-2</v>
      </c>
      <c r="E23" s="215">
        <f t="shared" si="3"/>
        <v>1.5050412903810857E-2</v>
      </c>
      <c r="F23" s="52">
        <f t="shared" si="4"/>
        <v>-0.37097732668015837</v>
      </c>
      <c r="H23" s="19">
        <v>1336.5450000000003</v>
      </c>
      <c r="I23" s="140">
        <v>920.9899999999999</v>
      </c>
      <c r="J23" s="247">
        <f t="shared" si="5"/>
        <v>2.6017449499816044E-2</v>
      </c>
      <c r="K23" s="215">
        <f t="shared" si="6"/>
        <v>1.8314851141100198E-2</v>
      </c>
      <c r="L23" s="52">
        <f t="shared" si="7"/>
        <v>-0.31091732788645376</v>
      </c>
      <c r="N23" s="27">
        <f t="shared" si="0"/>
        <v>1.3765120266950919</v>
      </c>
      <c r="O23" s="152">
        <f t="shared" si="1"/>
        <v>1.5079433950216039</v>
      </c>
      <c r="P23" s="52">
        <f t="shared" si="8"/>
        <v>9.548145296054511E-2</v>
      </c>
    </row>
    <row r="24" spans="1:16" ht="20.100000000000001" customHeight="1" x14ac:dyDescent="0.25">
      <c r="A24" s="8" t="s">
        <v>165</v>
      </c>
      <c r="B24" s="19">
        <v>3518.98</v>
      </c>
      <c r="C24" s="140">
        <v>4325.21</v>
      </c>
      <c r="D24" s="247">
        <f t="shared" si="2"/>
        <v>8.7338743816014457E-3</v>
      </c>
      <c r="E24" s="215">
        <f t="shared" si="3"/>
        <v>1.0658245952280973E-2</v>
      </c>
      <c r="F24" s="52">
        <f t="shared" si="4"/>
        <v>0.22910900317705699</v>
      </c>
      <c r="H24" s="19">
        <v>780.32099999999991</v>
      </c>
      <c r="I24" s="140">
        <v>902.54999999999984</v>
      </c>
      <c r="J24" s="247">
        <f t="shared" si="5"/>
        <v>1.518988302761669E-2</v>
      </c>
      <c r="K24" s="215">
        <f t="shared" si="6"/>
        <v>1.794815242011312E-2</v>
      </c>
      <c r="L24" s="52">
        <f t="shared" si="7"/>
        <v>0.1566393830231404</v>
      </c>
      <c r="N24" s="27">
        <f t="shared" si="0"/>
        <v>2.2174635831974037</v>
      </c>
      <c r="O24" s="152">
        <f t="shared" si="1"/>
        <v>2.0867194887647069</v>
      </c>
      <c r="P24" s="52">
        <f t="shared" si="8"/>
        <v>-5.8961101063122898E-2</v>
      </c>
    </row>
    <row r="25" spans="1:16" ht="20.100000000000001" customHeight="1" x14ac:dyDescent="0.25">
      <c r="A25" s="8" t="s">
        <v>166</v>
      </c>
      <c r="B25" s="19">
        <v>3336.8599999999997</v>
      </c>
      <c r="C25" s="140">
        <v>1897.9799999999996</v>
      </c>
      <c r="D25" s="247">
        <f t="shared" si="2"/>
        <v>8.281864650833649E-3</v>
      </c>
      <c r="E25" s="215">
        <f t="shared" si="3"/>
        <v>4.6770301679017285E-3</v>
      </c>
      <c r="F25" s="52">
        <f t="shared" si="4"/>
        <v>-0.43120778216646793</v>
      </c>
      <c r="H25" s="19">
        <v>702.19</v>
      </c>
      <c r="I25" s="140">
        <v>445.34499999999991</v>
      </c>
      <c r="J25" s="247">
        <f t="shared" si="5"/>
        <v>1.3668969517880674E-2</v>
      </c>
      <c r="K25" s="215">
        <f t="shared" si="6"/>
        <v>8.8561519467456398E-3</v>
      </c>
      <c r="L25" s="52">
        <f t="shared" si="7"/>
        <v>-0.36577706888449013</v>
      </c>
      <c r="N25" s="27">
        <f t="shared" si="0"/>
        <v>2.1043436044664747</v>
      </c>
      <c r="O25" s="152">
        <f t="shared" si="1"/>
        <v>2.3464156629679978</v>
      </c>
      <c r="P25" s="52">
        <f t="shared" si="8"/>
        <v>0.11503447345182814</v>
      </c>
    </row>
    <row r="26" spans="1:16" ht="20.100000000000001" customHeight="1" x14ac:dyDescent="0.25">
      <c r="A26" s="8" t="s">
        <v>200</v>
      </c>
      <c r="B26" s="19">
        <v>10814.580000000005</v>
      </c>
      <c r="C26" s="140">
        <v>10315.950000000001</v>
      </c>
      <c r="D26" s="247">
        <f t="shared" si="2"/>
        <v>2.6841068494216906E-2</v>
      </c>
      <c r="E26" s="215">
        <f t="shared" si="3"/>
        <v>2.542071537137686E-2</v>
      </c>
      <c r="F26" s="52">
        <f t="shared" si="4"/>
        <v>-4.6107199724816347E-2</v>
      </c>
      <c r="H26" s="19">
        <v>417.3359999999999</v>
      </c>
      <c r="I26" s="140">
        <v>440.18699999999995</v>
      </c>
      <c r="J26" s="247">
        <f t="shared" si="5"/>
        <v>8.1239451754001723E-3</v>
      </c>
      <c r="K26" s="215">
        <f t="shared" si="6"/>
        <v>8.7535797123176936E-3</v>
      </c>
      <c r="L26" s="52">
        <f t="shared" si="7"/>
        <v>5.4754442463626575E-2</v>
      </c>
      <c r="N26" s="27">
        <f t="shared" si="0"/>
        <v>0.38590125552726012</v>
      </c>
      <c r="O26" s="152">
        <f t="shared" si="1"/>
        <v>0.42670524769895157</v>
      </c>
      <c r="P26" s="52">
        <f t="shared" si="8"/>
        <v>0.10573687332512202</v>
      </c>
    </row>
    <row r="27" spans="1:16" ht="20.100000000000001" customHeight="1" x14ac:dyDescent="0.25">
      <c r="A27" s="8" t="s">
        <v>175</v>
      </c>
      <c r="B27" s="19">
        <v>1254.1200000000001</v>
      </c>
      <c r="C27" s="140">
        <v>1674.67</v>
      </c>
      <c r="D27" s="247">
        <f t="shared" si="2"/>
        <v>3.1126424530557167E-3</v>
      </c>
      <c r="E27" s="215">
        <f t="shared" si="3"/>
        <v>4.126746388939815E-3</v>
      </c>
      <c r="F27" s="52">
        <f t="shared" si="4"/>
        <v>0.335334736707811</v>
      </c>
      <c r="H27" s="19">
        <v>235.21299999999999</v>
      </c>
      <c r="I27" s="140">
        <v>331.017</v>
      </c>
      <c r="J27" s="247">
        <f t="shared" si="5"/>
        <v>4.5787028115029643E-3</v>
      </c>
      <c r="K27" s="215">
        <f t="shared" si="6"/>
        <v>6.5826198766257664E-3</v>
      </c>
      <c r="L27" s="52">
        <f t="shared" si="7"/>
        <v>0.40730741923278052</v>
      </c>
      <c r="N27" s="27">
        <f t="shared" si="0"/>
        <v>1.8755222785698336</v>
      </c>
      <c r="O27" s="152">
        <f t="shared" si="1"/>
        <v>1.9766103172565341</v>
      </c>
      <c r="P27" s="52">
        <f t="shared" si="8"/>
        <v>5.3898607252900542E-2</v>
      </c>
    </row>
    <row r="28" spans="1:16" ht="20.100000000000001" customHeight="1" x14ac:dyDescent="0.25">
      <c r="A28" s="8" t="s">
        <v>203</v>
      </c>
      <c r="B28" s="19">
        <v>2006.39</v>
      </c>
      <c r="C28" s="140">
        <v>1095.83</v>
      </c>
      <c r="D28" s="247">
        <f t="shared" si="2"/>
        <v>4.979726574320208E-3</v>
      </c>
      <c r="E28" s="215">
        <f t="shared" si="3"/>
        <v>2.7003603667539976E-3</v>
      </c>
      <c r="F28" s="52">
        <f t="shared" ref="F28:F29" si="9">(C28-B28)/B28</f>
        <v>-0.4538300131081196</v>
      </c>
      <c r="H28" s="19">
        <v>321.98999999999995</v>
      </c>
      <c r="I28" s="140">
        <v>257.505</v>
      </c>
      <c r="J28" s="247">
        <f t="shared" si="5"/>
        <v>6.2679210684606686E-3</v>
      </c>
      <c r="K28" s="215">
        <f t="shared" si="6"/>
        <v>5.1207567325258765E-3</v>
      </c>
      <c r="L28" s="52">
        <f t="shared" ref="L28" si="10">(I28-H28)/H28</f>
        <v>-0.2002701947265442</v>
      </c>
      <c r="N28" s="27">
        <f t="shared" si="0"/>
        <v>1.6048225918191374</v>
      </c>
      <c r="O28" s="152">
        <f t="shared" si="1"/>
        <v>2.3498626611791975</v>
      </c>
      <c r="P28" s="52">
        <f t="shared" ref="P28" si="11">(O28-N28)/N28</f>
        <v>0.46425073597420147</v>
      </c>
    </row>
    <row r="29" spans="1:16" ht="20.100000000000001" customHeight="1" x14ac:dyDescent="0.25">
      <c r="A29" s="8" t="s">
        <v>210</v>
      </c>
      <c r="B29" s="19">
        <v>1458.56</v>
      </c>
      <c r="C29" s="140">
        <v>1002.88</v>
      </c>
      <c r="D29" s="247">
        <f t="shared" si="2"/>
        <v>3.6200489397577151E-3</v>
      </c>
      <c r="E29" s="215">
        <f t="shared" si="3"/>
        <v>2.4713116127595058E-3</v>
      </c>
      <c r="F29" s="52">
        <f t="shared" si="9"/>
        <v>-0.31241772707327775</v>
      </c>
      <c r="H29" s="19">
        <v>383.39999999999992</v>
      </c>
      <c r="I29" s="140">
        <v>254.00799999999998</v>
      </c>
      <c r="J29" s="247">
        <f t="shared" si="5"/>
        <v>7.4633402827659874E-3</v>
      </c>
      <c r="K29" s="215">
        <f t="shared" si="6"/>
        <v>5.0512152234536518E-3</v>
      </c>
      <c r="L29" s="52">
        <f t="shared" ref="L29:L32" si="12">(I29-H29)/H29</f>
        <v>-0.33748565466875319</v>
      </c>
      <c r="N29" s="27">
        <f t="shared" ref="N29:N30" si="13">(H29/B29)*10</f>
        <v>2.6286200087757781</v>
      </c>
      <c r="O29" s="152">
        <f t="shared" ref="O29:O30" si="14">(I29/C29)*10</f>
        <v>2.5327855775366941</v>
      </c>
      <c r="P29" s="52">
        <f t="shared" ref="P29:P30" si="15">(O29-N29)/N29</f>
        <v>-3.6458077211288041E-2</v>
      </c>
    </row>
    <row r="30" spans="1:16" ht="20.100000000000001" customHeight="1" x14ac:dyDescent="0.25">
      <c r="A30" s="8" t="s">
        <v>178</v>
      </c>
      <c r="B30" s="19">
        <v>1152.0400000000002</v>
      </c>
      <c r="C30" s="140">
        <v>1043.5</v>
      </c>
      <c r="D30" s="247">
        <f t="shared" si="2"/>
        <v>2.8592866803960611E-3</v>
      </c>
      <c r="E30" s="215">
        <f t="shared" si="3"/>
        <v>2.571408012837572E-3</v>
      </c>
      <c r="F30" s="52">
        <f t="shared" si="4"/>
        <v>-9.4215478629214408E-2</v>
      </c>
      <c r="H30" s="19">
        <v>238.46</v>
      </c>
      <c r="I30" s="140">
        <v>249.88900000000004</v>
      </c>
      <c r="J30" s="247">
        <f t="shared" si="5"/>
        <v>4.6419095561512202E-3</v>
      </c>
      <c r="K30" s="215">
        <f t="shared" si="6"/>
        <v>4.9693045926648373E-3</v>
      </c>
      <c r="L30" s="52">
        <f t="shared" si="12"/>
        <v>4.7928373731443555E-2</v>
      </c>
      <c r="N30" s="27">
        <f t="shared" si="13"/>
        <v>2.0698934064789416</v>
      </c>
      <c r="O30" s="152">
        <f t="shared" si="14"/>
        <v>2.3947196933397223</v>
      </c>
      <c r="P30" s="52">
        <f t="shared" si="15"/>
        <v>0.15692899249982969</v>
      </c>
    </row>
    <row r="31" spans="1:16" ht="20.100000000000001" customHeight="1" x14ac:dyDescent="0.25">
      <c r="A31" s="8" t="s">
        <v>176</v>
      </c>
      <c r="B31" s="19">
        <v>1205.72</v>
      </c>
      <c r="C31" s="140">
        <v>1085.72</v>
      </c>
      <c r="D31" s="247">
        <f t="shared" si="2"/>
        <v>2.9925168711912244E-3</v>
      </c>
      <c r="E31" s="215">
        <f t="shared" si="3"/>
        <v>2.6754471563948338E-3</v>
      </c>
      <c r="F31" s="52">
        <f t="shared" si="4"/>
        <v>-9.9525594665428124E-2</v>
      </c>
      <c r="H31" s="19">
        <v>385.17100000000005</v>
      </c>
      <c r="I31" s="140">
        <v>246.87899999999993</v>
      </c>
      <c r="J31" s="247">
        <f t="shared" si="5"/>
        <v>7.4978149192834092E-3</v>
      </c>
      <c r="K31" s="215">
        <f t="shared" si="6"/>
        <v>4.9094475888594611E-3</v>
      </c>
      <c r="L31" s="52">
        <f t="shared" si="12"/>
        <v>-0.35904053005028963</v>
      </c>
      <c r="N31" s="27">
        <f t="shared" ref="N31:N32" si="16">(H31/B31)*10</f>
        <v>3.1945310685731347</v>
      </c>
      <c r="O31" s="152">
        <f t="shared" ref="O31:O32" si="17">(I31/C31)*10</f>
        <v>2.2738735585602172</v>
      </c>
      <c r="P31" s="52">
        <f t="shared" ref="P31:P32" si="18">(O31-N31)/N31</f>
        <v>-0.28819801412172125</v>
      </c>
    </row>
    <row r="32" spans="1:16" ht="20.100000000000001" customHeight="1" thickBot="1" x14ac:dyDescent="0.3">
      <c r="A32" s="8" t="s">
        <v>17</v>
      </c>
      <c r="B32" s="19">
        <f>B33-SUM(B7:B31)</f>
        <v>24250.910000000033</v>
      </c>
      <c r="C32" s="140">
        <f>C33-SUM(C7:C31)</f>
        <v>19645.330000000016</v>
      </c>
      <c r="D32" s="247">
        <f t="shared" si="2"/>
        <v>6.0189146167219647E-2</v>
      </c>
      <c r="E32" s="215">
        <f t="shared" si="3"/>
        <v>4.8410310471335295E-2</v>
      </c>
      <c r="F32" s="52">
        <f t="shared" si="4"/>
        <v>-0.18991369808390737</v>
      </c>
      <c r="H32" s="19">
        <f>H33-SUM(H7:H31)</f>
        <v>4978.3729999999996</v>
      </c>
      <c r="I32" s="140">
        <f>I33-SUM(I7:I31)</f>
        <v>4155.3399999999892</v>
      </c>
      <c r="J32" s="247">
        <f t="shared" si="5"/>
        <v>9.6909994140674388E-2</v>
      </c>
      <c r="K32" s="215">
        <f t="shared" si="6"/>
        <v>8.2633289764991055E-2</v>
      </c>
      <c r="L32" s="52">
        <f t="shared" si="12"/>
        <v>-0.165321682405077</v>
      </c>
      <c r="N32" s="27">
        <f t="shared" si="16"/>
        <v>2.0528602844181902</v>
      </c>
      <c r="O32" s="152">
        <f t="shared" si="17"/>
        <v>2.1151795363070947</v>
      </c>
      <c r="P32" s="52">
        <f t="shared" si="18"/>
        <v>3.0357278750008345E-2</v>
      </c>
    </row>
    <row r="33" spans="1:16" ht="26.25" customHeight="1" thickBot="1" x14ac:dyDescent="0.3">
      <c r="A33" s="12" t="s">
        <v>18</v>
      </c>
      <c r="B33" s="17">
        <v>402911.68000000005</v>
      </c>
      <c r="C33" s="145">
        <v>405808.8000000001</v>
      </c>
      <c r="D33" s="243">
        <f>SUM(D7:D32)</f>
        <v>1.0000000000000002</v>
      </c>
      <c r="E33" s="244">
        <f>SUM(E7:E32)</f>
        <v>0.99999999999999978</v>
      </c>
      <c r="F33" s="57">
        <f t="shared" si="4"/>
        <v>7.1904592093236241E-3</v>
      </c>
      <c r="G33" s="1"/>
      <c r="H33" s="17">
        <v>51371.100000000013</v>
      </c>
      <c r="I33" s="145">
        <v>50286.512999999999</v>
      </c>
      <c r="J33" s="243">
        <f>SUM(J7:J32)</f>
        <v>0.99999999999999944</v>
      </c>
      <c r="K33" s="244">
        <f>SUM(K7:K32)</f>
        <v>1</v>
      </c>
      <c r="L33" s="57">
        <f t="shared" si="7"/>
        <v>-2.1112785204132553E-2</v>
      </c>
      <c r="N33" s="29">
        <f t="shared" si="0"/>
        <v>1.2749965451485548</v>
      </c>
      <c r="O33" s="146">
        <f t="shared" si="1"/>
        <v>1.2391676326388188</v>
      </c>
      <c r="P33" s="57">
        <f t="shared" si="8"/>
        <v>-2.8101183996197734E-2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jan-abr</v>
      </c>
      <c r="C37" s="364"/>
      <c r="D37" s="370" t="str">
        <f>B5</f>
        <v>jan-abr</v>
      </c>
      <c r="E37" s="364"/>
      <c r="F37" s="131" t="str">
        <f>F5</f>
        <v>2025/2024</v>
      </c>
      <c r="H37" s="359" t="str">
        <f>B5</f>
        <v>jan-abr</v>
      </c>
      <c r="I37" s="364"/>
      <c r="J37" s="370" t="str">
        <f>B5</f>
        <v>jan-abr</v>
      </c>
      <c r="K37" s="360"/>
      <c r="L37" s="131" t="str">
        <f>L5</f>
        <v>2025/2024</v>
      </c>
      <c r="N37" s="359" t="str">
        <f>B5</f>
        <v>jan-abr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159</v>
      </c>
      <c r="B39" s="39">
        <v>30056.880000000016</v>
      </c>
      <c r="C39" s="147">
        <v>32091.480000000007</v>
      </c>
      <c r="D39" s="247">
        <f t="shared" ref="D39:D61" si="19">B39/$B$62</f>
        <v>0.16619799055393147</v>
      </c>
      <c r="E39" s="246">
        <f t="shared" ref="E39:E61" si="20">C39/$C$62</f>
        <v>0.18327673756638327</v>
      </c>
      <c r="F39" s="52">
        <f>(C39-B39)/B39</f>
        <v>6.7691656619049953E-2</v>
      </c>
      <c r="H39" s="39">
        <v>4468.7870000000012</v>
      </c>
      <c r="I39" s="147">
        <v>4773.1309999999994</v>
      </c>
      <c r="J39" s="247">
        <f t="shared" ref="J39:J61" si="21">H39/$H$62</f>
        <v>0.20765900960565123</v>
      </c>
      <c r="K39" s="246">
        <f t="shared" ref="K39:K61" si="22">I39/$I$62</f>
        <v>0.23304373817480736</v>
      </c>
      <c r="L39" s="52">
        <f>(I39-H39)/H39</f>
        <v>6.8104387163675104E-2</v>
      </c>
      <c r="N39" s="27">
        <f t="shared" ref="N39:N62" si="23">(H39/B39)*10</f>
        <v>1.4867767379714725</v>
      </c>
      <c r="O39" s="151">
        <f t="shared" ref="O39:O62" si="24">(I39/C39)*10</f>
        <v>1.4873514714809035</v>
      </c>
      <c r="P39" s="61">
        <f t="shared" si="8"/>
        <v>3.865634259352224E-4</v>
      </c>
    </row>
    <row r="40" spans="1:16" ht="20.100000000000001" customHeight="1" x14ac:dyDescent="0.25">
      <c r="A40" s="38" t="s">
        <v>170</v>
      </c>
      <c r="B40" s="19">
        <v>72925.100000000006</v>
      </c>
      <c r="C40" s="140">
        <v>67413.580000000031</v>
      </c>
      <c r="D40" s="247">
        <f t="shared" si="19"/>
        <v>0.40323563460161205</v>
      </c>
      <c r="E40" s="215">
        <f t="shared" si="20"/>
        <v>0.38500377701715183</v>
      </c>
      <c r="F40" s="52">
        <f t="shared" ref="F40:F62" si="25">(C40-B40)/B40</f>
        <v>-7.5577818885403991E-2</v>
      </c>
      <c r="H40" s="19">
        <v>4305.7160000000003</v>
      </c>
      <c r="I40" s="140">
        <v>3936.5399999999986</v>
      </c>
      <c r="J40" s="247">
        <f t="shared" si="21"/>
        <v>0.20008130174993929</v>
      </c>
      <c r="K40" s="215">
        <f t="shared" si="22"/>
        <v>0.19219795079469976</v>
      </c>
      <c r="L40" s="52">
        <f t="shared" ref="L40:L62" si="26">(I40-H40)/H40</f>
        <v>-8.5740908132352842E-2</v>
      </c>
      <c r="N40" s="27">
        <f t="shared" si="23"/>
        <v>0.59042990684963059</v>
      </c>
      <c r="O40" s="152">
        <f t="shared" si="24"/>
        <v>0.58393872569888694</v>
      </c>
      <c r="P40" s="52">
        <f t="shared" si="8"/>
        <v>-1.0993991116369402E-2</v>
      </c>
    </row>
    <row r="41" spans="1:16" ht="20.100000000000001" customHeight="1" x14ac:dyDescent="0.25">
      <c r="A41" s="38" t="s">
        <v>163</v>
      </c>
      <c r="B41" s="19">
        <v>21927.340000000007</v>
      </c>
      <c r="C41" s="140">
        <v>23988.480000000003</v>
      </c>
      <c r="D41" s="247">
        <f t="shared" si="19"/>
        <v>0.12124611224427961</v>
      </c>
      <c r="E41" s="215">
        <f t="shared" si="20"/>
        <v>0.13699992501363084</v>
      </c>
      <c r="F41" s="52">
        <f t="shared" si="25"/>
        <v>9.3998633669199957E-2</v>
      </c>
      <c r="H41" s="19">
        <v>2150.5309999999999</v>
      </c>
      <c r="I41" s="140">
        <v>2103.2170000000006</v>
      </c>
      <c r="J41" s="247">
        <f t="shared" si="21"/>
        <v>9.9932518060549896E-2</v>
      </c>
      <c r="K41" s="215">
        <f t="shared" si="22"/>
        <v>0.10268763875804038</v>
      </c>
      <c r="L41" s="52">
        <f t="shared" si="26"/>
        <v>-2.2001077873324958E-2</v>
      </c>
      <c r="N41" s="27">
        <f t="shared" si="23"/>
        <v>0.98075325142037262</v>
      </c>
      <c r="O41" s="152">
        <f t="shared" si="24"/>
        <v>0.87676126207246163</v>
      </c>
      <c r="P41" s="52">
        <f t="shared" si="8"/>
        <v>-0.10603277551953555</v>
      </c>
    </row>
    <row r="42" spans="1:16" ht="20.100000000000001" customHeight="1" x14ac:dyDescent="0.25">
      <c r="A42" s="38" t="s">
        <v>177</v>
      </c>
      <c r="B42" s="19">
        <v>8767.52</v>
      </c>
      <c r="C42" s="140">
        <v>11110.580000000002</v>
      </c>
      <c r="D42" s="247">
        <f t="shared" si="19"/>
        <v>4.8479556299303339E-2</v>
      </c>
      <c r="E42" s="215">
        <f t="shared" si="20"/>
        <v>6.345331704459585E-2</v>
      </c>
      <c r="F42" s="52">
        <f t="shared" si="25"/>
        <v>0.26724318849572071</v>
      </c>
      <c r="H42" s="19">
        <v>1139.8589999999999</v>
      </c>
      <c r="I42" s="140">
        <v>1444.5510000000002</v>
      </c>
      <c r="J42" s="247">
        <f t="shared" si="21"/>
        <v>5.2967839154134652E-2</v>
      </c>
      <c r="K42" s="215">
        <f t="shared" si="22"/>
        <v>7.0528876124320961E-2</v>
      </c>
      <c r="L42" s="52">
        <f t="shared" si="26"/>
        <v>0.26730674583435343</v>
      </c>
      <c r="N42" s="27">
        <f t="shared" si="23"/>
        <v>1.3000928426738689</v>
      </c>
      <c r="O42" s="152">
        <f t="shared" si="24"/>
        <v>1.3001580475546732</v>
      </c>
      <c r="P42" s="52">
        <f t="shared" si="8"/>
        <v>5.0154018746998468E-5</v>
      </c>
    </row>
    <row r="43" spans="1:16" ht="20.100000000000001" customHeight="1" x14ac:dyDescent="0.25">
      <c r="A43" s="38" t="s">
        <v>172</v>
      </c>
      <c r="B43" s="19">
        <v>6865.670000000001</v>
      </c>
      <c r="C43" s="140">
        <v>8389.760000000002</v>
      </c>
      <c r="D43" s="247">
        <f t="shared" si="19"/>
        <v>3.7963373370968979E-2</v>
      </c>
      <c r="E43" s="215">
        <f t="shared" si="20"/>
        <v>4.791451942275457E-2</v>
      </c>
      <c r="F43" s="52">
        <f t="shared" si="25"/>
        <v>0.22198707482299629</v>
      </c>
      <c r="H43" s="19">
        <v>1243.2809999999999</v>
      </c>
      <c r="I43" s="140">
        <v>1415.0440000000001</v>
      </c>
      <c r="J43" s="247">
        <f t="shared" si="21"/>
        <v>5.7773731690842191E-2</v>
      </c>
      <c r="K43" s="215">
        <f t="shared" si="22"/>
        <v>6.9088223943954641E-2</v>
      </c>
      <c r="L43" s="52">
        <f t="shared" si="26"/>
        <v>0.13815300000563038</v>
      </c>
      <c r="N43" s="27">
        <f t="shared" si="23"/>
        <v>1.8108662373810565</v>
      </c>
      <c r="O43" s="152">
        <f t="shared" si="24"/>
        <v>1.6866322755358911</v>
      </c>
      <c r="P43" s="52">
        <f t="shared" si="8"/>
        <v>-6.8604714848975928E-2</v>
      </c>
    </row>
    <row r="44" spans="1:16" ht="20.100000000000001" customHeight="1" x14ac:dyDescent="0.25">
      <c r="A44" s="38" t="s">
        <v>179</v>
      </c>
      <c r="B44" s="19">
        <v>7100.6899999999987</v>
      </c>
      <c r="C44" s="140">
        <v>4586.7199999999993</v>
      </c>
      <c r="D44" s="247">
        <f t="shared" si="19"/>
        <v>3.9262904517913859E-2</v>
      </c>
      <c r="E44" s="215">
        <f t="shared" si="20"/>
        <v>2.6195085977040674E-2</v>
      </c>
      <c r="F44" s="52">
        <f t="shared" si="25"/>
        <v>-0.35404587441502161</v>
      </c>
      <c r="H44" s="19">
        <v>2110.1600000000003</v>
      </c>
      <c r="I44" s="140">
        <v>1316.35</v>
      </c>
      <c r="J44" s="247">
        <f t="shared" si="21"/>
        <v>9.8056527578839842E-2</v>
      </c>
      <c r="K44" s="215">
        <f t="shared" si="22"/>
        <v>6.4269580019154657E-2</v>
      </c>
      <c r="L44" s="52">
        <f t="shared" si="26"/>
        <v>-0.3761847442847937</v>
      </c>
      <c r="N44" s="27">
        <f t="shared" si="23"/>
        <v>2.9717675324510728</v>
      </c>
      <c r="O44" s="152">
        <f t="shared" si="24"/>
        <v>2.8699157567935258</v>
      </c>
      <c r="P44" s="52">
        <f t="shared" si="8"/>
        <v>-3.4273130231536331E-2</v>
      </c>
    </row>
    <row r="45" spans="1:16" ht="20.100000000000001" customHeight="1" x14ac:dyDescent="0.25">
      <c r="A45" s="38" t="s">
        <v>167</v>
      </c>
      <c r="B45" s="19">
        <v>9247.23</v>
      </c>
      <c r="C45" s="140">
        <v>7876.1500000000015</v>
      </c>
      <c r="D45" s="247">
        <f t="shared" si="19"/>
        <v>5.1132088366790923E-2</v>
      </c>
      <c r="E45" s="215">
        <f t="shared" si="20"/>
        <v>4.4981255977707156E-2</v>
      </c>
      <c r="F45" s="52">
        <f t="shared" si="25"/>
        <v>-0.14826926549896544</v>
      </c>
      <c r="H45" s="19">
        <v>1340.7890000000002</v>
      </c>
      <c r="I45" s="140">
        <v>1184.3520000000003</v>
      </c>
      <c r="J45" s="247">
        <f t="shared" si="21"/>
        <v>6.2304807955749844E-2</v>
      </c>
      <c r="K45" s="215">
        <f t="shared" si="22"/>
        <v>5.7824898875561886E-2</v>
      </c>
      <c r="L45" s="52">
        <f t="shared" si="26"/>
        <v>-0.11667533071944942</v>
      </c>
      <c r="N45" s="27">
        <f t="shared" si="23"/>
        <v>1.4499358186181164</v>
      </c>
      <c r="O45" s="152">
        <f t="shared" si="24"/>
        <v>1.5037194568412233</v>
      </c>
      <c r="P45" s="52">
        <f t="shared" si="8"/>
        <v>3.7093806175756291E-2</v>
      </c>
    </row>
    <row r="46" spans="1:16" ht="20.100000000000001" customHeight="1" x14ac:dyDescent="0.25">
      <c r="A46" s="38" t="s">
        <v>185</v>
      </c>
      <c r="B46" s="19">
        <v>2595.34</v>
      </c>
      <c r="C46" s="140">
        <v>3365.860000000001</v>
      </c>
      <c r="D46" s="247">
        <f t="shared" si="19"/>
        <v>1.4350800642123875E-2</v>
      </c>
      <c r="E46" s="215">
        <f t="shared" si="20"/>
        <v>1.922266719718713E-2</v>
      </c>
      <c r="F46" s="52">
        <f t="shared" si="25"/>
        <v>0.29688595713856408</v>
      </c>
      <c r="H46" s="19">
        <v>805.06</v>
      </c>
      <c r="I46" s="140">
        <v>1049.8339999999998</v>
      </c>
      <c r="J46" s="247">
        <f t="shared" si="21"/>
        <v>3.7410143350561469E-2</v>
      </c>
      <c r="K46" s="215">
        <f t="shared" si="22"/>
        <v>5.1257181045944622E-2</v>
      </c>
      <c r="L46" s="52">
        <f t="shared" si="26"/>
        <v>0.30404441904951174</v>
      </c>
      <c r="N46" s="27">
        <f t="shared" si="23"/>
        <v>3.101944253932047</v>
      </c>
      <c r="O46" s="152">
        <f t="shared" si="24"/>
        <v>3.1190661524840593</v>
      </c>
      <c r="P46" s="52">
        <f t="shared" si="8"/>
        <v>5.5197312235087566E-3</v>
      </c>
    </row>
    <row r="47" spans="1:16" ht="20.100000000000001" customHeight="1" x14ac:dyDescent="0.25">
      <c r="A47" s="38" t="s">
        <v>168</v>
      </c>
      <c r="B47" s="19">
        <v>4271.1899999999996</v>
      </c>
      <c r="C47" s="140">
        <v>4362.1099999999997</v>
      </c>
      <c r="D47" s="247">
        <f t="shared" si="19"/>
        <v>2.3617328055142321E-2</v>
      </c>
      <c r="E47" s="215">
        <f t="shared" si="20"/>
        <v>2.4912322202207439E-2</v>
      </c>
      <c r="F47" s="52">
        <f t="shared" si="25"/>
        <v>2.1286807657819033E-2</v>
      </c>
      <c r="H47" s="19">
        <v>906.26199999999994</v>
      </c>
      <c r="I47" s="140">
        <v>970.32600000000002</v>
      </c>
      <c r="J47" s="247">
        <f t="shared" si="21"/>
        <v>4.2112875230624472E-2</v>
      </c>
      <c r="K47" s="215">
        <f t="shared" si="22"/>
        <v>4.7375275953710085E-2</v>
      </c>
      <c r="L47" s="52">
        <f t="shared" si="26"/>
        <v>7.0690374306767889E-2</v>
      </c>
      <c r="N47" s="27">
        <f t="shared" si="23"/>
        <v>2.1218021207204552</v>
      </c>
      <c r="O47" s="152">
        <f t="shared" si="24"/>
        <v>2.2244418412190434</v>
      </c>
      <c r="P47" s="52">
        <f t="shared" si="8"/>
        <v>4.8373841979070645E-2</v>
      </c>
    </row>
    <row r="48" spans="1:16" ht="20.100000000000001" customHeight="1" x14ac:dyDescent="0.25">
      <c r="A48" s="38" t="s">
        <v>173</v>
      </c>
      <c r="B48" s="19">
        <v>9709.6500000000015</v>
      </c>
      <c r="C48" s="140">
        <v>6107.5900000000011</v>
      </c>
      <c r="D48" s="247">
        <f t="shared" si="19"/>
        <v>5.3689016257907674E-2</v>
      </c>
      <c r="E48" s="215">
        <f t="shared" si="20"/>
        <v>3.4880883324579198E-2</v>
      </c>
      <c r="F48" s="52">
        <f t="shared" si="25"/>
        <v>-0.37097732668015837</v>
      </c>
      <c r="H48" s="19">
        <v>1336.5450000000003</v>
      </c>
      <c r="I48" s="140">
        <v>920.9899999999999</v>
      </c>
      <c r="J48" s="247">
        <f t="shared" si="21"/>
        <v>6.2107594520254626E-2</v>
      </c>
      <c r="K48" s="215">
        <f t="shared" si="22"/>
        <v>4.4966491056209403E-2</v>
      </c>
      <c r="L48" s="52">
        <f t="shared" si="26"/>
        <v>-0.31091732788645376</v>
      </c>
      <c r="N48" s="27">
        <f t="shared" si="23"/>
        <v>1.3765120266950919</v>
      </c>
      <c r="O48" s="152">
        <f t="shared" si="24"/>
        <v>1.5079433950216039</v>
      </c>
      <c r="P48" s="52">
        <f t="shared" si="8"/>
        <v>9.548145296054511E-2</v>
      </c>
    </row>
    <row r="49" spans="1:16" ht="20.100000000000001" customHeight="1" x14ac:dyDescent="0.25">
      <c r="A49" s="38" t="s">
        <v>166</v>
      </c>
      <c r="B49" s="19">
        <v>3336.8599999999997</v>
      </c>
      <c r="C49" s="140">
        <v>1897.9799999999996</v>
      </c>
      <c r="D49" s="247">
        <f t="shared" si="19"/>
        <v>1.8450997800163935E-2</v>
      </c>
      <c r="E49" s="215">
        <f t="shared" si="20"/>
        <v>1.0839499529664695E-2</v>
      </c>
      <c r="F49" s="52">
        <f>(C49-B49)/B49</f>
        <v>-0.43120778216646793</v>
      </c>
      <c r="H49" s="19">
        <v>702.19</v>
      </c>
      <c r="I49" s="140">
        <v>445.34499999999991</v>
      </c>
      <c r="J49" s="247">
        <f t="shared" si="21"/>
        <v>3.2629901571722304E-2</v>
      </c>
      <c r="K49" s="215">
        <f t="shared" si="22"/>
        <v>2.1743560689505396E-2</v>
      </c>
      <c r="L49" s="52">
        <f t="shared" si="26"/>
        <v>-0.36577706888449013</v>
      </c>
      <c r="N49" s="27">
        <f t="shared" si="23"/>
        <v>2.1043436044664747</v>
      </c>
      <c r="O49" s="152">
        <f t="shared" si="24"/>
        <v>2.3464156629679978</v>
      </c>
      <c r="P49" s="52">
        <f t="shared" si="8"/>
        <v>0.11503447345182814</v>
      </c>
    </row>
    <row r="50" spans="1:16" ht="20.100000000000001" customHeight="1" x14ac:dyDescent="0.25">
      <c r="A50" s="38" t="s">
        <v>175</v>
      </c>
      <c r="B50" s="19">
        <v>1254.1200000000001</v>
      </c>
      <c r="C50" s="140">
        <v>1674.67</v>
      </c>
      <c r="D50" s="247">
        <f t="shared" si="19"/>
        <v>6.9345928091503984E-3</v>
      </c>
      <c r="E50" s="215">
        <f t="shared" si="20"/>
        <v>9.5641601478116626E-3</v>
      </c>
      <c r="F50" s="52">
        <f t="shared" ref="F50:F53" si="27">(C50-B50)/B50</f>
        <v>0.335334736707811</v>
      </c>
      <c r="H50" s="19">
        <v>235.21299999999999</v>
      </c>
      <c r="I50" s="140">
        <v>331.017</v>
      </c>
      <c r="J50" s="247">
        <f t="shared" si="21"/>
        <v>1.093005744654512E-2</v>
      </c>
      <c r="K50" s="215">
        <f t="shared" si="22"/>
        <v>1.6161601070536345E-2</v>
      </c>
      <c r="L50" s="52">
        <f t="shared" si="26"/>
        <v>0.40730741923278052</v>
      </c>
      <c r="N50" s="27">
        <f t="shared" ref="N50" si="28">(H50/B50)*10</f>
        <v>1.8755222785698336</v>
      </c>
      <c r="O50" s="152">
        <f t="shared" ref="O50" si="29">(I50/C50)*10</f>
        <v>1.9766103172565341</v>
      </c>
      <c r="P50" s="52">
        <f t="shared" ref="P50" si="30">(O50-N50)/N50</f>
        <v>5.3898607252900542E-2</v>
      </c>
    </row>
    <row r="51" spans="1:16" ht="20.100000000000001" customHeight="1" x14ac:dyDescent="0.25">
      <c r="A51" s="38" t="s">
        <v>182</v>
      </c>
      <c r="B51" s="19">
        <v>1001.3</v>
      </c>
      <c r="C51" s="140">
        <v>522.70000000000005</v>
      </c>
      <c r="D51" s="247">
        <f t="shared" si="19"/>
        <v>5.5366374667514219E-3</v>
      </c>
      <c r="E51" s="215">
        <f t="shared" si="20"/>
        <v>2.9851770851935942E-3</v>
      </c>
      <c r="F51" s="52">
        <f t="shared" si="27"/>
        <v>-0.47797862778388089</v>
      </c>
      <c r="H51" s="19">
        <v>271.00900000000001</v>
      </c>
      <c r="I51" s="140">
        <v>155.60599999999999</v>
      </c>
      <c r="J51" s="247">
        <f t="shared" si="21"/>
        <v>1.2593453331791809E-2</v>
      </c>
      <c r="K51" s="215">
        <f t="shared" si="22"/>
        <v>7.5973200656820608E-3</v>
      </c>
      <c r="L51" s="52">
        <f t="shared" si="26"/>
        <v>-0.42582718655100021</v>
      </c>
      <c r="N51" s="27">
        <f t="shared" ref="N51:N52" si="31">(H51/B51)*10</f>
        <v>2.7065714571057624</v>
      </c>
      <c r="O51" s="152">
        <f t="shared" ref="O51:O52" si="32">(I51/C51)*10</f>
        <v>2.976965754735029</v>
      </c>
      <c r="P51" s="52">
        <f t="shared" ref="P51:P52" si="33">(O51-N51)/N51</f>
        <v>9.9902885223806095E-2</v>
      </c>
    </row>
    <row r="52" spans="1:16" ht="20.100000000000001" customHeight="1" x14ac:dyDescent="0.25">
      <c r="A52" s="38" t="s">
        <v>187</v>
      </c>
      <c r="B52" s="19">
        <v>471.12</v>
      </c>
      <c r="C52" s="140">
        <v>601.78</v>
      </c>
      <c r="D52" s="247">
        <f t="shared" si="19"/>
        <v>2.6050340990072208E-3</v>
      </c>
      <c r="E52" s="215">
        <f t="shared" si="20"/>
        <v>3.4368086212508151E-3</v>
      </c>
      <c r="F52" s="52">
        <f t="shared" si="27"/>
        <v>0.2773391068093054</v>
      </c>
      <c r="H52" s="19">
        <v>131.095</v>
      </c>
      <c r="I52" s="140">
        <v>127.72499999999999</v>
      </c>
      <c r="J52" s="247">
        <f t="shared" si="21"/>
        <v>6.0918226499165973E-3</v>
      </c>
      <c r="K52" s="215">
        <f t="shared" si="22"/>
        <v>6.2360558422505635E-3</v>
      </c>
      <c r="L52" s="52">
        <f t="shared" si="26"/>
        <v>-2.570654868606739E-2</v>
      </c>
      <c r="N52" s="27">
        <f t="shared" si="31"/>
        <v>2.7826243844455769</v>
      </c>
      <c r="O52" s="152">
        <f t="shared" si="32"/>
        <v>2.1224533882814316</v>
      </c>
      <c r="P52" s="52">
        <f t="shared" si="33"/>
        <v>-0.23724761410645112</v>
      </c>
    </row>
    <row r="53" spans="1:16" ht="20.100000000000001" customHeight="1" x14ac:dyDescent="0.25">
      <c r="A53" s="38" t="s">
        <v>186</v>
      </c>
      <c r="B53" s="19">
        <v>280.98</v>
      </c>
      <c r="C53" s="140">
        <v>280.13999999999993</v>
      </c>
      <c r="D53" s="247">
        <f t="shared" si="19"/>
        <v>1.5536646313870116E-3</v>
      </c>
      <c r="E53" s="215">
        <f t="shared" si="20"/>
        <v>1.5998995765183341E-3</v>
      </c>
      <c r="F53" s="52">
        <f t="shared" si="27"/>
        <v>-2.9895366218239327E-3</v>
      </c>
      <c r="H53" s="19">
        <v>81.509</v>
      </c>
      <c r="I53" s="140">
        <v>75.17</v>
      </c>
      <c r="J53" s="247">
        <f t="shared" si="21"/>
        <v>3.7876225056032034E-3</v>
      </c>
      <c r="K53" s="215">
        <f t="shared" si="22"/>
        <v>3.6701062255781944E-3</v>
      </c>
      <c r="L53" s="52">
        <f t="shared" si="26"/>
        <v>-7.777055294507354E-2</v>
      </c>
      <c r="N53" s="27">
        <f t="shared" ref="N53" si="34">(H53/B53)*10</f>
        <v>2.9008826250978714</v>
      </c>
      <c r="O53" s="152">
        <f t="shared" ref="O53" si="35">(I53/C53)*10</f>
        <v>2.6833012065395878</v>
      </c>
      <c r="P53" s="52">
        <f t="shared" ref="P53" si="36">(O53-N53)/N53</f>
        <v>-7.5005247256752672E-2</v>
      </c>
    </row>
    <row r="54" spans="1:16" ht="20.100000000000001" customHeight="1" x14ac:dyDescent="0.25">
      <c r="A54" s="38" t="s">
        <v>184</v>
      </c>
      <c r="B54" s="19">
        <v>154.85999999999999</v>
      </c>
      <c r="C54" s="140">
        <v>244.01000000000002</v>
      </c>
      <c r="D54" s="247">
        <f t="shared" si="19"/>
        <v>8.5629050045053941E-4</v>
      </c>
      <c r="E54" s="215">
        <f t="shared" si="20"/>
        <v>1.3935585623839467E-3</v>
      </c>
      <c r="F54" s="52">
        <f t="shared" ref="F54" si="37">(C54-B54)/B54</f>
        <v>0.57568126049334911</v>
      </c>
      <c r="H54" s="19">
        <v>32.695999999999998</v>
      </c>
      <c r="I54" s="140">
        <v>52.143999999999998</v>
      </c>
      <c r="J54" s="247">
        <f t="shared" si="21"/>
        <v>1.5193427160583779E-3</v>
      </c>
      <c r="K54" s="215">
        <f t="shared" si="22"/>
        <v>2.5458829190707646E-3</v>
      </c>
      <c r="L54" s="52">
        <f t="shared" si="26"/>
        <v>0.59481282114020073</v>
      </c>
      <c r="N54" s="27">
        <f t="shared" si="23"/>
        <v>2.111326359292264</v>
      </c>
      <c r="O54" s="152">
        <f t="shared" si="24"/>
        <v>2.1369615999344287</v>
      </c>
      <c r="P54" s="52">
        <f t="shared" ref="P54" si="38">(O54-N54)/N54</f>
        <v>1.2141770754360251E-2</v>
      </c>
    </row>
    <row r="55" spans="1:16" ht="20.100000000000001" customHeight="1" x14ac:dyDescent="0.25">
      <c r="A55" s="38" t="s">
        <v>191</v>
      </c>
      <c r="B55" s="19">
        <v>69.069999999999993</v>
      </c>
      <c r="C55" s="140">
        <v>137.51999999999998</v>
      </c>
      <c r="D55" s="247">
        <f t="shared" si="19"/>
        <v>3.8191905505694667E-4</v>
      </c>
      <c r="E55" s="215">
        <f t="shared" si="20"/>
        <v>7.8538655587492444E-4</v>
      </c>
      <c r="F55" s="52">
        <f t="shared" ref="F55:F56" si="39">(C55-B55)/B55</f>
        <v>0.99102359924714056</v>
      </c>
      <c r="H55" s="19">
        <v>22.027000000000001</v>
      </c>
      <c r="I55" s="140">
        <v>47.945999999999998</v>
      </c>
      <c r="J55" s="247">
        <f t="shared" si="21"/>
        <v>1.0235674702293214E-3</v>
      </c>
      <c r="K55" s="215">
        <f t="shared" si="22"/>
        <v>2.3409194238602116E-3</v>
      </c>
      <c r="L55" s="52">
        <f t="shared" ref="L55:L56" si="40">(I55-H55)/H55</f>
        <v>1.1766922413401733</v>
      </c>
      <c r="N55" s="27">
        <f t="shared" si="23"/>
        <v>3.1890835384392653</v>
      </c>
      <c r="O55" s="152">
        <f t="shared" si="24"/>
        <v>3.4864746945898784</v>
      </c>
      <c r="P55" s="52">
        <f t="shared" ref="P55:P56" si="41">(O55-N55)/N55</f>
        <v>9.3252858561414811E-2</v>
      </c>
    </row>
    <row r="56" spans="1:16" ht="20.100000000000001" customHeight="1" x14ac:dyDescent="0.25">
      <c r="A56" s="38" t="s">
        <v>188</v>
      </c>
      <c r="B56" s="19">
        <v>152.31</v>
      </c>
      <c r="C56" s="140">
        <v>131.34000000000003</v>
      </c>
      <c r="D56" s="247">
        <f t="shared" si="19"/>
        <v>8.4219040503436449E-4</v>
      </c>
      <c r="E56" s="215">
        <f t="shared" si="20"/>
        <v>7.5009213386134828E-4</v>
      </c>
      <c r="F56" s="52">
        <f t="shared" si="39"/>
        <v>-0.13767973212527063</v>
      </c>
      <c r="H56" s="19">
        <v>34.69</v>
      </c>
      <c r="I56" s="140">
        <v>38.003</v>
      </c>
      <c r="J56" s="247">
        <f t="shared" si="21"/>
        <v>1.612001431981439E-3</v>
      </c>
      <c r="K56" s="215">
        <f t="shared" si="22"/>
        <v>1.8554615789629922E-3</v>
      </c>
      <c r="L56" s="52">
        <f t="shared" si="40"/>
        <v>9.5503026808878719E-2</v>
      </c>
      <c r="N56" s="27">
        <f t="shared" si="23"/>
        <v>2.2775917536602979</v>
      </c>
      <c r="O56" s="152">
        <f t="shared" si="24"/>
        <v>2.8934825643368351</v>
      </c>
      <c r="P56" s="52">
        <f t="shared" si="41"/>
        <v>0.27041317202116866</v>
      </c>
    </row>
    <row r="57" spans="1:16" ht="20.100000000000001" customHeight="1" x14ac:dyDescent="0.25">
      <c r="A57" s="38" t="s">
        <v>190</v>
      </c>
      <c r="B57" s="19">
        <v>360.23</v>
      </c>
      <c r="C57" s="140">
        <v>113.63000000000002</v>
      </c>
      <c r="D57" s="247">
        <f t="shared" si="19"/>
        <v>1.9918734791250026E-3</v>
      </c>
      <c r="E57" s="215">
        <f t="shared" si="20"/>
        <v>6.4894905718490179E-4</v>
      </c>
      <c r="F57" s="52">
        <f t="shared" si="25"/>
        <v>-0.68456264053521354</v>
      </c>
      <c r="H57" s="19">
        <v>68.647999999999996</v>
      </c>
      <c r="I57" s="140">
        <v>35.779999999999994</v>
      </c>
      <c r="J57" s="247">
        <f t="shared" si="21"/>
        <v>3.1899877285287352E-3</v>
      </c>
      <c r="K57" s="215">
        <f t="shared" si="22"/>
        <v>1.7469256452200049E-3</v>
      </c>
      <c r="L57" s="52">
        <f t="shared" si="26"/>
        <v>-0.47879035077496801</v>
      </c>
      <c r="N57" s="27">
        <f t="shared" si="23"/>
        <v>1.9056713766204922</v>
      </c>
      <c r="O57" s="152">
        <f t="shared" si="24"/>
        <v>3.1488163337146871</v>
      </c>
      <c r="P57" s="52">
        <f t="shared" si="8"/>
        <v>0.65233962809410595</v>
      </c>
    </row>
    <row r="58" spans="1:16" ht="20.100000000000001" customHeight="1" x14ac:dyDescent="0.25">
      <c r="A58" s="38" t="s">
        <v>208</v>
      </c>
      <c r="B58" s="19">
        <v>96.52</v>
      </c>
      <c r="C58" s="140">
        <v>58.33</v>
      </c>
      <c r="D58" s="247">
        <f t="shared" si="19"/>
        <v>5.3370243512518452E-4</v>
      </c>
      <c r="E58" s="215">
        <f t="shared" si="20"/>
        <v>3.3312680195014794E-4</v>
      </c>
      <c r="F58" s="52">
        <f t="shared" si="25"/>
        <v>-0.3956692913385827</v>
      </c>
      <c r="H58" s="19">
        <v>75.644999999999996</v>
      </c>
      <c r="I58" s="140">
        <v>21.029</v>
      </c>
      <c r="J58" s="247">
        <f t="shared" si="21"/>
        <v>3.5151296720160262E-3</v>
      </c>
      <c r="K58" s="215">
        <f t="shared" si="22"/>
        <v>1.0267216152412379E-3</v>
      </c>
      <c r="L58" s="52">
        <f t="shared" si="26"/>
        <v>-0.7220040980897614</v>
      </c>
      <c r="N58" s="27">
        <f t="shared" ref="N58" si="42">(H58/B58)*10</f>
        <v>7.8372358060505594</v>
      </c>
      <c r="O58" s="152">
        <f t="shared" ref="O58" si="43">(I58/C58)*10</f>
        <v>3.6051774387107836</v>
      </c>
      <c r="P58" s="52">
        <f t="shared" ref="P58" si="44">(O58-N58)/N58</f>
        <v>-0.53999375188794385</v>
      </c>
    </row>
    <row r="59" spans="1:16" ht="20.100000000000001" customHeight="1" x14ac:dyDescent="0.25">
      <c r="A59" s="38" t="s">
        <v>189</v>
      </c>
      <c r="B59" s="19">
        <v>94.419999999999987</v>
      </c>
      <c r="C59" s="140">
        <v>70.140000000000015</v>
      </c>
      <c r="D59" s="247">
        <f t="shared" si="19"/>
        <v>5.2209059184127554E-4</v>
      </c>
      <c r="E59" s="215">
        <f t="shared" si="20"/>
        <v>4.0057455663952311E-4</v>
      </c>
      <c r="F59" s="52">
        <f>(C59-B59)/B59</f>
        <v>-0.25714890912942145</v>
      </c>
      <c r="H59" s="19">
        <v>22.929000000000002</v>
      </c>
      <c r="I59" s="140">
        <v>15.062000000000001</v>
      </c>
      <c r="J59" s="247">
        <f t="shared" si="21"/>
        <v>1.0654822955866942E-3</v>
      </c>
      <c r="K59" s="215">
        <f t="shared" si="22"/>
        <v>7.3538831940479939E-4</v>
      </c>
      <c r="L59" s="52">
        <f t="shared" si="26"/>
        <v>-0.34310262113480744</v>
      </c>
      <c r="N59" s="27">
        <f t="shared" si="23"/>
        <v>2.4284049989409029</v>
      </c>
      <c r="O59" s="152">
        <f t="shared" si="24"/>
        <v>2.1474194468206442</v>
      </c>
      <c r="P59" s="52">
        <f>(O59-N59)/N59</f>
        <v>-0.11570786266821413</v>
      </c>
    </row>
    <row r="60" spans="1:16" ht="20.100000000000001" customHeight="1" x14ac:dyDescent="0.25">
      <c r="A60" s="38" t="s">
        <v>192</v>
      </c>
      <c r="B60" s="19">
        <v>39.869999999999997</v>
      </c>
      <c r="C60" s="140">
        <v>27.95</v>
      </c>
      <c r="D60" s="247">
        <f t="shared" si="19"/>
        <v>2.2045913891878476E-4</v>
      </c>
      <c r="E60" s="215">
        <f t="shared" si="20"/>
        <v>1.5962444907434656E-4</v>
      </c>
      <c r="F60" s="52">
        <f>(C60-B60)/B60</f>
        <v>-0.2989716578881364</v>
      </c>
      <c r="H60" s="19">
        <v>13.500999999999999</v>
      </c>
      <c r="I60" s="140">
        <v>11.184000000000001</v>
      </c>
      <c r="J60" s="247">
        <f t="shared" si="21"/>
        <v>6.2737478619721561E-4</v>
      </c>
      <c r="K60" s="215">
        <f t="shared" si="22"/>
        <v>5.4604853035607995E-4</v>
      </c>
      <c r="L60" s="52">
        <f t="shared" si="26"/>
        <v>-0.17161691726538764</v>
      </c>
      <c r="N60" s="27">
        <f t="shared" ref="N60" si="45">(H60/B60)*10</f>
        <v>3.3862553298219211</v>
      </c>
      <c r="O60" s="152">
        <f t="shared" ref="O60" si="46">(I60/C60)*10</f>
        <v>4.0014311270125233</v>
      </c>
      <c r="P60" s="52">
        <f>(O60-N60)/N60</f>
        <v>0.1816684618471914</v>
      </c>
    </row>
    <row r="61" spans="1:16" ht="20.100000000000001" customHeight="1" thickBot="1" x14ac:dyDescent="0.3">
      <c r="A61" s="8" t="s">
        <v>17</v>
      </c>
      <c r="B61" s="19">
        <f>B62-SUM(B39:B60)</f>
        <v>71.569999999977881</v>
      </c>
      <c r="C61" s="140">
        <f>C62-SUM(C39:C60)</f>
        <v>45.989999999990687</v>
      </c>
      <c r="D61" s="247">
        <f t="shared" si="19"/>
        <v>3.957426780138588E-4</v>
      </c>
      <c r="E61" s="215">
        <f t="shared" si="20"/>
        <v>2.6265217935340652E-4</v>
      </c>
      <c r="F61" s="52">
        <f t="shared" si="25"/>
        <v>-0.357412323599205</v>
      </c>
      <c r="H61" s="196">
        <f>H62-SUM(H39:H60)</f>
        <v>21.690000000002328</v>
      </c>
      <c r="I61" s="142">
        <f>I62-SUM(I39:I60)</f>
        <v>11.349999999998545</v>
      </c>
      <c r="J61" s="247">
        <f t="shared" si="21"/>
        <v>1.0079074966757326E-3</v>
      </c>
      <c r="K61" s="215">
        <f t="shared" si="22"/>
        <v>5.5415332792745997E-4</v>
      </c>
      <c r="L61" s="52">
        <f t="shared" si="26"/>
        <v>-0.4767173812818199</v>
      </c>
      <c r="N61" s="27">
        <f t="shared" si="23"/>
        <v>3.0305994131632015</v>
      </c>
      <c r="O61" s="152">
        <f t="shared" si="24"/>
        <v>2.4679278103937472</v>
      </c>
      <c r="P61" s="52">
        <f t="shared" si="8"/>
        <v>-0.18566346984874629</v>
      </c>
    </row>
    <row r="62" spans="1:16" ht="26.25" customHeight="1" thickBot="1" x14ac:dyDescent="0.3">
      <c r="A62" s="12" t="s">
        <v>18</v>
      </c>
      <c r="B62" s="17">
        <v>180849.84</v>
      </c>
      <c r="C62" s="145">
        <v>175098.49000000011</v>
      </c>
      <c r="D62" s="253">
        <f>SUM(D39:D61)</f>
        <v>1</v>
      </c>
      <c r="E62" s="254">
        <f>SUM(E39:E61)</f>
        <v>0.99999999999999978</v>
      </c>
      <c r="F62" s="57">
        <f t="shared" si="25"/>
        <v>-3.1801797557575333E-2</v>
      </c>
      <c r="G62" s="1"/>
      <c r="H62" s="17">
        <v>21519.832000000002</v>
      </c>
      <c r="I62" s="145">
        <v>20481.696</v>
      </c>
      <c r="J62" s="253">
        <f>SUM(J39:J61)</f>
        <v>1.0000000000000002</v>
      </c>
      <c r="K62" s="254">
        <f>SUM(K39:K61)</f>
        <v>0.99999999999999967</v>
      </c>
      <c r="L62" s="57">
        <f t="shared" si="26"/>
        <v>-4.8240897047895269E-2</v>
      </c>
      <c r="M62" s="1"/>
      <c r="N62" s="29">
        <f t="shared" si="23"/>
        <v>1.189928174666895</v>
      </c>
      <c r="O62" s="146">
        <f t="shared" si="24"/>
        <v>1.1697243077310369</v>
      </c>
      <c r="P62" s="57">
        <f t="shared" si="8"/>
        <v>-1.69790642544572E-2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jan-abr</v>
      </c>
      <c r="C66" s="364"/>
      <c r="D66" s="370" t="str">
        <f>B5</f>
        <v>jan-abr</v>
      </c>
      <c r="E66" s="364"/>
      <c r="F66" s="131" t="str">
        <f>F37</f>
        <v>2025/2024</v>
      </c>
      <c r="H66" s="359" t="str">
        <f>B5</f>
        <v>jan-abr</v>
      </c>
      <c r="I66" s="364"/>
      <c r="J66" s="370" t="str">
        <f>B5</f>
        <v>jan-abr</v>
      </c>
      <c r="K66" s="360"/>
      <c r="L66" s="131" t="str">
        <f>L37</f>
        <v>2025/2024</v>
      </c>
      <c r="N66" s="359" t="str">
        <f>B5</f>
        <v>jan-abr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164</v>
      </c>
      <c r="B68" s="39">
        <v>90973.340000000026</v>
      </c>
      <c r="C68" s="147">
        <v>104936.15999999999</v>
      </c>
      <c r="D68" s="247">
        <f>B68/$B$96</f>
        <v>0.40967570114703178</v>
      </c>
      <c r="E68" s="246">
        <f>C68/$C$96</f>
        <v>0.45483949113500821</v>
      </c>
      <c r="F68" s="61">
        <f t="shared" ref="F68:F88" si="47">(C68-B68)/B68</f>
        <v>0.1534825477442068</v>
      </c>
      <c r="H68" s="19">
        <v>8428.739999999998</v>
      </c>
      <c r="I68" s="147">
        <v>9718.5270000000019</v>
      </c>
      <c r="J68" s="245">
        <f>H68/$H$96</f>
        <v>0.28235785494941124</v>
      </c>
      <c r="K68" s="246">
        <f>I68/$I$96</f>
        <v>0.32607235937734491</v>
      </c>
      <c r="L68" s="61">
        <f t="shared" ref="L68:L83" si="48">(I68-H68)/H68</f>
        <v>0.15302251582087054</v>
      </c>
      <c r="N68" s="41">
        <f t="shared" ref="N68:N78" si="49">(H68/B68)*10</f>
        <v>0.92650660072500313</v>
      </c>
      <c r="O68" s="149">
        <f t="shared" ref="O68:O78" si="50">(I68/C68)*10</f>
        <v>0.92613709135154199</v>
      </c>
      <c r="P68" s="61">
        <f t="shared" si="8"/>
        <v>-3.9882001182937633E-4</v>
      </c>
    </row>
    <row r="69" spans="1:16" ht="20.100000000000001" customHeight="1" x14ac:dyDescent="0.25">
      <c r="A69" s="38" t="s">
        <v>160</v>
      </c>
      <c r="B69" s="19">
        <v>11148.440000000002</v>
      </c>
      <c r="C69" s="140">
        <v>12378.520000000004</v>
      </c>
      <c r="D69" s="247">
        <f t="shared" ref="D69:D95" si="51">B69/$B$96</f>
        <v>5.0204213384884129E-2</v>
      </c>
      <c r="E69" s="215">
        <f t="shared" ref="E69:E95" si="52">C69/$C$96</f>
        <v>5.3653952439316664E-2</v>
      </c>
      <c r="F69" s="52">
        <f t="shared" si="47"/>
        <v>0.11033651344941547</v>
      </c>
      <c r="H69" s="19">
        <v>3280.2650000000003</v>
      </c>
      <c r="I69" s="140">
        <v>3708.3940000000002</v>
      </c>
      <c r="J69" s="214">
        <f t="shared" ref="J69:J96" si="53">H69/$H$96</f>
        <v>0.10988695689576743</v>
      </c>
      <c r="K69" s="215">
        <f t="shared" ref="K69:K96" si="54">I69/$I$96</f>
        <v>0.12442263946797591</v>
      </c>
      <c r="L69" s="52">
        <f t="shared" si="48"/>
        <v>0.1305165893609205</v>
      </c>
      <c r="N69" s="40">
        <f t="shared" si="49"/>
        <v>2.9423533696194264</v>
      </c>
      <c r="O69" s="143">
        <f t="shared" si="50"/>
        <v>2.995829873038133</v>
      </c>
      <c r="P69" s="52">
        <f t="shared" si="8"/>
        <v>1.8174738619387312E-2</v>
      </c>
    </row>
    <row r="70" spans="1:16" ht="20.100000000000001" customHeight="1" x14ac:dyDescent="0.25">
      <c r="A70" s="38" t="s">
        <v>161</v>
      </c>
      <c r="B70" s="19">
        <v>22179.01</v>
      </c>
      <c r="C70" s="140">
        <v>19288.799999999996</v>
      </c>
      <c r="D70" s="247">
        <f t="shared" si="51"/>
        <v>9.9877628682172453E-2</v>
      </c>
      <c r="E70" s="215">
        <f t="shared" si="52"/>
        <v>8.3606146600037054E-2</v>
      </c>
      <c r="F70" s="52">
        <f t="shared" si="47"/>
        <v>-0.1303128498521802</v>
      </c>
      <c r="H70" s="19">
        <v>4493.2630000000008</v>
      </c>
      <c r="I70" s="140">
        <v>3442.8779999999997</v>
      </c>
      <c r="J70" s="214">
        <f t="shared" si="53"/>
        <v>0.1505216796820826</v>
      </c>
      <c r="K70" s="215">
        <f t="shared" si="54"/>
        <v>0.11551414658912346</v>
      </c>
      <c r="L70" s="52">
        <f t="shared" si="48"/>
        <v>-0.23376886685689241</v>
      </c>
      <c r="N70" s="40">
        <f t="shared" si="49"/>
        <v>2.0259078290690167</v>
      </c>
      <c r="O70" s="143">
        <f t="shared" si="50"/>
        <v>1.7849104143337069</v>
      </c>
      <c r="P70" s="52">
        <f t="shared" si="8"/>
        <v>-0.11895773898364244</v>
      </c>
    </row>
    <row r="71" spans="1:16" ht="20.100000000000001" customHeight="1" x14ac:dyDescent="0.25">
      <c r="A71" s="38" t="s">
        <v>162</v>
      </c>
      <c r="B71" s="19">
        <v>10958.859999999999</v>
      </c>
      <c r="C71" s="140">
        <v>9778.8300000000017</v>
      </c>
      <c r="D71" s="247">
        <f t="shared" si="51"/>
        <v>4.935048723364624E-2</v>
      </c>
      <c r="E71" s="215">
        <f t="shared" si="52"/>
        <v>4.2385752071504745E-2</v>
      </c>
      <c r="F71" s="52">
        <f t="shared" si="47"/>
        <v>-0.10767817090463763</v>
      </c>
      <c r="H71" s="19">
        <v>2210.7169999999996</v>
      </c>
      <c r="I71" s="140">
        <v>2056.6659999999997</v>
      </c>
      <c r="J71" s="214">
        <f t="shared" si="53"/>
        <v>7.4057725119080389E-2</v>
      </c>
      <c r="K71" s="215">
        <f t="shared" si="54"/>
        <v>6.9004483402800271E-2</v>
      </c>
      <c r="L71" s="52">
        <f t="shared" si="48"/>
        <v>-6.9683727044212329E-2</v>
      </c>
      <c r="N71" s="40">
        <f t="shared" si="49"/>
        <v>2.0172873820817125</v>
      </c>
      <c r="O71" s="143">
        <f t="shared" si="50"/>
        <v>2.1031820780195578</v>
      </c>
      <c r="P71" s="52">
        <f t="shared" si="8"/>
        <v>4.2579305606525626E-2</v>
      </c>
    </row>
    <row r="72" spans="1:16" ht="20.100000000000001" customHeight="1" x14ac:dyDescent="0.25">
      <c r="A72" s="38" t="s">
        <v>180</v>
      </c>
      <c r="B72" s="19">
        <v>25089.269999999997</v>
      </c>
      <c r="C72" s="140">
        <v>26414.83</v>
      </c>
      <c r="D72" s="247">
        <f t="shared" si="51"/>
        <v>0.1129832572764415</v>
      </c>
      <c r="E72" s="215">
        <f t="shared" si="52"/>
        <v>0.1144934961944267</v>
      </c>
      <c r="F72" s="52">
        <f t="shared" si="47"/>
        <v>5.2833741276649547E-2</v>
      </c>
      <c r="H72" s="19">
        <v>1696.1339999999998</v>
      </c>
      <c r="I72" s="140">
        <v>2042.9900000000002</v>
      </c>
      <c r="J72" s="214">
        <f t="shared" si="53"/>
        <v>5.681949590885052E-2</v>
      </c>
      <c r="K72" s="215">
        <f t="shared" si="54"/>
        <v>6.8545631399112419E-2</v>
      </c>
      <c r="L72" s="52">
        <f t="shared" si="48"/>
        <v>0.20449799367267002</v>
      </c>
      <c r="N72" s="40">
        <f t="shared" si="49"/>
        <v>0.6760395978041609</v>
      </c>
      <c r="O72" s="143">
        <f t="shared" si="50"/>
        <v>0.77342538263543636</v>
      </c>
      <c r="P72" s="52">
        <f t="shared" ref="P72:P78" si="55">(O72-N72)/N72</f>
        <v>0.14405337371892638</v>
      </c>
    </row>
    <row r="73" spans="1:16" ht="20.100000000000001" customHeight="1" x14ac:dyDescent="0.25">
      <c r="A73" s="38" t="s">
        <v>169</v>
      </c>
      <c r="B73" s="19">
        <v>10474.499999999998</v>
      </c>
      <c r="C73" s="140">
        <v>9561.260000000002</v>
      </c>
      <c r="D73" s="247">
        <f t="shared" si="51"/>
        <v>4.7169293022159928E-2</v>
      </c>
      <c r="E73" s="215">
        <f t="shared" si="52"/>
        <v>4.1442707957004617E-2</v>
      </c>
      <c r="F73" s="52">
        <f t="shared" si="47"/>
        <v>-8.7186977898706025E-2</v>
      </c>
      <c r="H73" s="19">
        <v>2079.5860000000002</v>
      </c>
      <c r="I73" s="140">
        <v>1776.6450000000002</v>
      </c>
      <c r="J73" s="214">
        <f t="shared" si="53"/>
        <v>6.9664913396643685E-2</v>
      </c>
      <c r="K73" s="215">
        <f t="shared" si="54"/>
        <v>5.9609324224335944E-2</v>
      </c>
      <c r="L73" s="52">
        <f t="shared" si="48"/>
        <v>-0.14567370620883194</v>
      </c>
      <c r="N73" s="40">
        <f t="shared" si="49"/>
        <v>1.9853797317294386</v>
      </c>
      <c r="O73" s="143">
        <f t="shared" si="50"/>
        <v>1.8581703666671545</v>
      </c>
      <c r="P73" s="52">
        <f t="shared" si="55"/>
        <v>-6.4073065232449836E-2</v>
      </c>
    </row>
    <row r="74" spans="1:16" ht="20.100000000000001" customHeight="1" x14ac:dyDescent="0.25">
      <c r="A74" s="38" t="s">
        <v>194</v>
      </c>
      <c r="B74" s="19">
        <v>9623.489999999998</v>
      </c>
      <c r="C74" s="140">
        <v>12071.02</v>
      </c>
      <c r="D74" s="247">
        <f t="shared" si="51"/>
        <v>4.3336982166769372E-2</v>
      </c>
      <c r="E74" s="215">
        <f t="shared" si="52"/>
        <v>5.2321112134087119E-2</v>
      </c>
      <c r="F74" s="52">
        <f t="shared" si="47"/>
        <v>0.25432873105287196</v>
      </c>
      <c r="H74" s="19">
        <v>932.95100000000002</v>
      </c>
      <c r="I74" s="140">
        <v>1143.3579999999999</v>
      </c>
      <c r="J74" s="214">
        <f t="shared" si="53"/>
        <v>3.1253312254608423E-2</v>
      </c>
      <c r="K74" s="215">
        <f t="shared" si="54"/>
        <v>3.8361517200390785E-2</v>
      </c>
      <c r="L74" s="52">
        <f t="shared" si="48"/>
        <v>0.22552845755028927</v>
      </c>
      <c r="N74" s="40">
        <f t="shared" si="49"/>
        <v>0.96945183088463771</v>
      </c>
      <c r="O74" s="143">
        <f t="shared" si="50"/>
        <v>0.94719253219694766</v>
      </c>
      <c r="P74" s="52">
        <f t="shared" si="55"/>
        <v>-2.2960706224442476E-2</v>
      </c>
    </row>
    <row r="75" spans="1:16" ht="20.100000000000001" customHeight="1" x14ac:dyDescent="0.25">
      <c r="A75" s="38" t="s">
        <v>165</v>
      </c>
      <c r="B75" s="19">
        <v>3518.98</v>
      </c>
      <c r="C75" s="140">
        <v>4325.21</v>
      </c>
      <c r="D75" s="247">
        <f t="shared" si="51"/>
        <v>1.5846846986407023E-2</v>
      </c>
      <c r="E75" s="215">
        <f t="shared" si="52"/>
        <v>1.8747363305957155E-2</v>
      </c>
      <c r="F75" s="52">
        <f t="shared" si="47"/>
        <v>0.22910900317705699</v>
      </c>
      <c r="H75" s="19">
        <v>780.32099999999991</v>
      </c>
      <c r="I75" s="140">
        <v>902.54999999999984</v>
      </c>
      <c r="J75" s="214">
        <f t="shared" si="53"/>
        <v>2.6140296619895684E-2</v>
      </c>
      <c r="K75" s="215">
        <f t="shared" si="54"/>
        <v>3.0282017836244377E-2</v>
      </c>
      <c r="L75" s="52">
        <f t="shared" si="48"/>
        <v>0.1566393830231404</v>
      </c>
      <c r="N75" s="40">
        <f t="shared" si="49"/>
        <v>2.2174635831974037</v>
      </c>
      <c r="O75" s="143">
        <f t="shared" si="50"/>
        <v>2.0867194887647069</v>
      </c>
      <c r="P75" s="52">
        <f t="shared" si="55"/>
        <v>-5.8961101063122898E-2</v>
      </c>
    </row>
    <row r="76" spans="1:16" ht="20.100000000000001" customHeight="1" x14ac:dyDescent="0.25">
      <c r="A76" s="38" t="s">
        <v>200</v>
      </c>
      <c r="B76" s="19">
        <v>10814.580000000005</v>
      </c>
      <c r="C76" s="140">
        <v>10315.950000000001</v>
      </c>
      <c r="D76" s="247">
        <f t="shared" si="51"/>
        <v>4.8700758311288429E-2</v>
      </c>
      <c r="E76" s="215">
        <f t="shared" si="52"/>
        <v>4.4713866493439329E-2</v>
      </c>
      <c r="F76" s="52">
        <f t="shared" si="47"/>
        <v>-4.6107199724816347E-2</v>
      </c>
      <c r="H76" s="19">
        <v>417.3359999999999</v>
      </c>
      <c r="I76" s="140">
        <v>440.18699999999995</v>
      </c>
      <c r="J76" s="214">
        <f t="shared" si="53"/>
        <v>1.3980511648617407E-2</v>
      </c>
      <c r="K76" s="215">
        <f t="shared" si="54"/>
        <v>1.4768988516185147E-2</v>
      </c>
      <c r="L76" s="52">
        <f t="shared" si="48"/>
        <v>5.4754442463626575E-2</v>
      </c>
      <c r="N76" s="40">
        <f t="shared" si="49"/>
        <v>0.38590125552726012</v>
      </c>
      <c r="O76" s="143">
        <f t="shared" si="50"/>
        <v>0.42670524769895157</v>
      </c>
      <c r="P76" s="52">
        <f t="shared" si="55"/>
        <v>0.10573687332512202</v>
      </c>
    </row>
    <row r="77" spans="1:16" ht="20.100000000000001" customHeight="1" x14ac:dyDescent="0.25">
      <c r="A77" s="38" t="s">
        <v>203</v>
      </c>
      <c r="B77" s="19">
        <v>2006.39</v>
      </c>
      <c r="C77" s="140">
        <v>1095.83</v>
      </c>
      <c r="D77" s="247">
        <f t="shared" si="51"/>
        <v>9.0352759393509448E-3</v>
      </c>
      <c r="E77" s="215">
        <f t="shared" si="52"/>
        <v>4.7498094038363522E-3</v>
      </c>
      <c r="F77" s="52">
        <f t="shared" si="47"/>
        <v>-0.4538300131081196</v>
      </c>
      <c r="H77" s="19">
        <v>321.98999999999995</v>
      </c>
      <c r="I77" s="140">
        <v>257.505</v>
      </c>
      <c r="J77" s="214">
        <f t="shared" si="53"/>
        <v>1.0786476473964191E-2</v>
      </c>
      <c r="K77" s="215">
        <f t="shared" si="54"/>
        <v>8.6397108225828041E-3</v>
      </c>
      <c r="L77" s="52">
        <f t="shared" si="48"/>
        <v>-0.2002701947265442</v>
      </c>
      <c r="N77" s="40">
        <f t="shared" si="49"/>
        <v>1.6048225918191374</v>
      </c>
      <c r="O77" s="143">
        <f t="shared" si="50"/>
        <v>2.3498626611791975</v>
      </c>
      <c r="P77" s="52">
        <f t="shared" si="55"/>
        <v>0.46425073597420147</v>
      </c>
    </row>
    <row r="78" spans="1:16" ht="20.100000000000001" customHeight="1" x14ac:dyDescent="0.25">
      <c r="A78" s="38" t="s">
        <v>210</v>
      </c>
      <c r="B78" s="19">
        <v>1458.56</v>
      </c>
      <c r="C78" s="140">
        <v>1002.88</v>
      </c>
      <c r="D78" s="247">
        <f t="shared" si="51"/>
        <v>6.5682604449283106E-3</v>
      </c>
      <c r="E78" s="215">
        <f t="shared" si="52"/>
        <v>4.3469232042555881E-3</v>
      </c>
      <c r="F78" s="52">
        <f t="shared" si="47"/>
        <v>-0.31241772707327775</v>
      </c>
      <c r="H78" s="19">
        <v>383.39999999999992</v>
      </c>
      <c r="I78" s="140">
        <v>254.00799999999998</v>
      </c>
      <c r="J78" s="214">
        <f t="shared" si="53"/>
        <v>1.2843675518239294E-2</v>
      </c>
      <c r="K78" s="215">
        <f t="shared" si="54"/>
        <v>8.5223807950238362E-3</v>
      </c>
      <c r="L78" s="52">
        <f t="shared" si="48"/>
        <v>-0.33748565466875319</v>
      </c>
      <c r="N78" s="40">
        <f t="shared" si="49"/>
        <v>2.6286200087757781</v>
      </c>
      <c r="O78" s="143">
        <f t="shared" si="50"/>
        <v>2.5327855775366941</v>
      </c>
      <c r="P78" s="52">
        <f t="shared" si="55"/>
        <v>-3.6458077211288041E-2</v>
      </c>
    </row>
    <row r="79" spans="1:16" ht="20.100000000000001" customHeight="1" x14ac:dyDescent="0.25">
      <c r="A79" s="38" t="s">
        <v>178</v>
      </c>
      <c r="B79" s="19">
        <v>1152.0400000000002</v>
      </c>
      <c r="C79" s="140">
        <v>1043.5</v>
      </c>
      <c r="D79" s="247">
        <f t="shared" si="51"/>
        <v>5.1879242286743173E-3</v>
      </c>
      <c r="E79" s="215">
        <f t="shared" si="52"/>
        <v>4.5229881577463962E-3</v>
      </c>
      <c r="F79" s="52">
        <f t="shared" si="47"/>
        <v>-9.4215478629214408E-2</v>
      </c>
      <c r="H79" s="19">
        <v>238.46</v>
      </c>
      <c r="I79" s="140">
        <v>249.88900000000004</v>
      </c>
      <c r="J79" s="214">
        <f t="shared" si="53"/>
        <v>7.9882703810102845E-3</v>
      </c>
      <c r="K79" s="215">
        <f t="shared" si="54"/>
        <v>8.3841816576159488E-3</v>
      </c>
      <c r="L79" s="52">
        <f t="shared" si="48"/>
        <v>4.7928373731443555E-2</v>
      </c>
      <c r="N79" s="40">
        <f t="shared" ref="N79:N83" si="56">(H79/B79)*10</f>
        <v>2.0698934064789416</v>
      </c>
      <c r="O79" s="143">
        <f t="shared" ref="O79:O83" si="57">(I79/C79)*10</f>
        <v>2.3947196933397223</v>
      </c>
      <c r="P79" s="52">
        <f t="shared" ref="P79:P83" si="58">(O79-N79)/N79</f>
        <v>0.15692899249982969</v>
      </c>
    </row>
    <row r="80" spans="1:16" ht="20.100000000000001" customHeight="1" x14ac:dyDescent="0.25">
      <c r="A80" s="38" t="s">
        <v>176</v>
      </c>
      <c r="B80" s="19">
        <v>1205.72</v>
      </c>
      <c r="C80" s="140">
        <v>1085.72</v>
      </c>
      <c r="D80" s="247">
        <f t="shared" si="51"/>
        <v>5.4296586932721068E-3</v>
      </c>
      <c r="E80" s="215">
        <f t="shared" si="52"/>
        <v>4.7059882152644152E-3</v>
      </c>
      <c r="F80" s="52">
        <f t="shared" si="47"/>
        <v>-9.9525594665428124E-2</v>
      </c>
      <c r="H80" s="19">
        <v>385.17100000000005</v>
      </c>
      <c r="I80" s="140">
        <v>246.87899999999993</v>
      </c>
      <c r="J80" s="214">
        <f t="shared" si="53"/>
        <v>1.2903002981313898E-2</v>
      </c>
      <c r="K80" s="215">
        <f t="shared" si="54"/>
        <v>8.2831912707264695E-3</v>
      </c>
      <c r="L80" s="52">
        <f t="shared" si="48"/>
        <v>-0.35904053005028963</v>
      </c>
      <c r="N80" s="40">
        <f t="shared" si="56"/>
        <v>3.1945310685731347</v>
      </c>
      <c r="O80" s="143">
        <f t="shared" si="57"/>
        <v>2.2738735585602172</v>
      </c>
      <c r="P80" s="52">
        <f t="shared" si="58"/>
        <v>-0.28819801412172125</v>
      </c>
    </row>
    <row r="81" spans="1:16" ht="20.100000000000001" customHeight="1" x14ac:dyDescent="0.25">
      <c r="A81" s="38" t="s">
        <v>198</v>
      </c>
      <c r="B81" s="19">
        <v>1040.06</v>
      </c>
      <c r="C81" s="140">
        <v>960.38000000000011</v>
      </c>
      <c r="D81" s="247">
        <f t="shared" si="51"/>
        <v>4.6836502840830263E-3</v>
      </c>
      <c r="E81" s="215">
        <f t="shared" si="52"/>
        <v>4.1627095035328071E-3</v>
      </c>
      <c r="F81" s="52">
        <f t="shared" si="47"/>
        <v>-7.6610964752033384E-2</v>
      </c>
      <c r="H81" s="19">
        <v>257.16300000000001</v>
      </c>
      <c r="I81" s="140">
        <v>230.827</v>
      </c>
      <c r="J81" s="214">
        <f t="shared" si="53"/>
        <v>8.6148099303520412E-3</v>
      </c>
      <c r="K81" s="215">
        <f t="shared" si="54"/>
        <v>7.7446206094806741E-3</v>
      </c>
      <c r="L81" s="52">
        <f t="shared" si="48"/>
        <v>-0.10240975568024954</v>
      </c>
      <c r="N81" s="40">
        <f t="shared" si="56"/>
        <v>2.4725785050862452</v>
      </c>
      <c r="O81" s="143">
        <f t="shared" si="57"/>
        <v>2.4034965326225031</v>
      </c>
      <c r="P81" s="52">
        <f t="shared" si="58"/>
        <v>-2.7939243312855914E-2</v>
      </c>
    </row>
    <row r="82" spans="1:16" ht="20.100000000000001" customHeight="1" x14ac:dyDescent="0.25">
      <c r="A82" s="38" t="s">
        <v>181</v>
      </c>
      <c r="B82" s="19">
        <v>2250.29</v>
      </c>
      <c r="C82" s="140">
        <v>1148.9999999999998</v>
      </c>
      <c r="D82" s="247">
        <f t="shared" si="51"/>
        <v>1.0133618635241422E-2</v>
      </c>
      <c r="E82" s="215">
        <f t="shared" si="52"/>
        <v>4.9802715795405923E-3</v>
      </c>
      <c r="F82" s="52">
        <f t="shared" si="47"/>
        <v>-0.48939914411031477</v>
      </c>
      <c r="H82" s="19">
        <v>465.11800000000011</v>
      </c>
      <c r="I82" s="140">
        <v>222.43400000000003</v>
      </c>
      <c r="J82" s="214">
        <f t="shared" si="53"/>
        <v>1.5581180672124223E-2</v>
      </c>
      <c r="K82" s="215">
        <f t="shared" si="54"/>
        <v>7.4630218330144415E-3</v>
      </c>
      <c r="L82" s="52">
        <f t="shared" si="48"/>
        <v>-0.52176866945592304</v>
      </c>
      <c r="N82" s="40">
        <f t="shared" si="56"/>
        <v>2.0669247074821473</v>
      </c>
      <c r="O82" s="143">
        <f t="shared" si="57"/>
        <v>1.9358920800696264</v>
      </c>
      <c r="P82" s="52">
        <f t="shared" si="58"/>
        <v>-6.3394968833741433E-2</v>
      </c>
    </row>
    <row r="83" spans="1:16" ht="20.100000000000001" customHeight="1" x14ac:dyDescent="0.25">
      <c r="A83" s="38" t="s">
        <v>207</v>
      </c>
      <c r="B83" s="19">
        <v>23.81</v>
      </c>
      <c r="C83" s="140">
        <v>28.230000000000004</v>
      </c>
      <c r="D83" s="247">
        <f t="shared" si="51"/>
        <v>1.072223845393697E-4</v>
      </c>
      <c r="E83" s="215">
        <f t="shared" si="52"/>
        <v>1.2236124168009659E-4</v>
      </c>
      <c r="F83" s="52">
        <f t="shared" si="47"/>
        <v>0.18563628727425474</v>
      </c>
      <c r="H83" s="19">
        <v>7.62</v>
      </c>
      <c r="I83" s="140">
        <v>183.685</v>
      </c>
      <c r="J83" s="214">
        <f t="shared" si="53"/>
        <v>2.5526553846891872E-4</v>
      </c>
      <c r="K83" s="215">
        <f t="shared" si="54"/>
        <v>6.1629299720243197E-3</v>
      </c>
      <c r="L83" s="52">
        <f t="shared" si="48"/>
        <v>23.105643044619423</v>
      </c>
      <c r="N83" s="40">
        <f t="shared" si="56"/>
        <v>3.2003359932801345</v>
      </c>
      <c r="O83" s="143">
        <f t="shared" si="57"/>
        <v>65.06730428622032</v>
      </c>
      <c r="P83" s="52">
        <f t="shared" si="58"/>
        <v>19.331397835366218</v>
      </c>
    </row>
    <row r="84" spans="1:16" ht="20.100000000000001" customHeight="1" x14ac:dyDescent="0.25">
      <c r="A84" s="38" t="s">
        <v>195</v>
      </c>
      <c r="B84" s="19">
        <v>1531.4399999999998</v>
      </c>
      <c r="C84" s="140">
        <v>1354.6800000000003</v>
      </c>
      <c r="D84" s="247">
        <f t="shared" si="51"/>
        <v>6.8964573111706144E-3</v>
      </c>
      <c r="E84" s="215">
        <f t="shared" si="52"/>
        <v>5.8717792022385138E-3</v>
      </c>
      <c r="F84" s="52">
        <f t="shared" si="47"/>
        <v>-0.11542078044193671</v>
      </c>
      <c r="H84" s="19">
        <v>206.65200000000002</v>
      </c>
      <c r="I84" s="140">
        <v>180.739</v>
      </c>
      <c r="J84" s="214">
        <f t="shared" si="53"/>
        <v>6.9227210046822829E-3</v>
      </c>
      <c r="K84" s="215">
        <f t="shared" si="54"/>
        <v>6.0640868890421288E-3</v>
      </c>
      <c r="L84" s="52">
        <f t="shared" ref="L84:L93" si="59">(I84-H84)/H84</f>
        <v>-0.12539438282716842</v>
      </c>
      <c r="N84" s="40">
        <f t="shared" ref="N84:N91" si="60">(H84/B84)*10</f>
        <v>1.3493966462936846</v>
      </c>
      <c r="O84" s="143">
        <f t="shared" ref="O84:O91" si="61">(I84/C84)*10</f>
        <v>1.3341822423007645</v>
      </c>
      <c r="P84" s="52">
        <f t="shared" ref="P84:P91" si="62">(O84-N84)/N84</f>
        <v>-1.1274967990107767E-2</v>
      </c>
    </row>
    <row r="85" spans="1:16" ht="20.100000000000001" customHeight="1" x14ac:dyDescent="0.25">
      <c r="A85" s="38" t="s">
        <v>205</v>
      </c>
      <c r="B85" s="19">
        <v>60.5</v>
      </c>
      <c r="C85" s="140">
        <v>207.99</v>
      </c>
      <c r="D85" s="247">
        <f t="shared" si="51"/>
        <v>2.7244663018193482E-4</v>
      </c>
      <c r="E85" s="215">
        <f t="shared" si="52"/>
        <v>9.0152017913720458E-4</v>
      </c>
      <c r="F85" s="52">
        <f t="shared" si="47"/>
        <v>2.4378512396694219</v>
      </c>
      <c r="H85" s="19">
        <v>164.51</v>
      </c>
      <c r="I85" s="140">
        <v>167.89300000000006</v>
      </c>
      <c r="J85" s="214">
        <f t="shared" si="53"/>
        <v>5.510988678939871E-3</v>
      </c>
      <c r="K85" s="215">
        <f t="shared" si="54"/>
        <v>5.633082732901867E-3</v>
      </c>
      <c r="L85" s="52">
        <f t="shared" si="59"/>
        <v>2.0564099446842544E-2</v>
      </c>
      <c r="N85" s="40">
        <f t="shared" si="60"/>
        <v>27.19173553719008</v>
      </c>
      <c r="O85" s="143">
        <f t="shared" si="61"/>
        <v>8.0721669311024584</v>
      </c>
      <c r="P85" s="52">
        <f t="shared" si="62"/>
        <v>-0.70313895852428498</v>
      </c>
    </row>
    <row r="86" spans="1:16" ht="20.100000000000001" customHeight="1" x14ac:dyDescent="0.25">
      <c r="A86" s="38" t="s">
        <v>220</v>
      </c>
      <c r="B86" s="19">
        <v>1647.51</v>
      </c>
      <c r="C86" s="140">
        <v>3104.88</v>
      </c>
      <c r="D86" s="247">
        <f t="shared" si="51"/>
        <v>7.4191495486122215E-3</v>
      </c>
      <c r="E86" s="215">
        <f t="shared" si="52"/>
        <v>1.345791612000348E-2</v>
      </c>
      <c r="F86" s="52">
        <f t="shared" si="47"/>
        <v>0.88458947138408883</v>
      </c>
      <c r="H86" s="19">
        <v>94.644000000000005</v>
      </c>
      <c r="I86" s="140">
        <v>156.08199999999999</v>
      </c>
      <c r="J86" s="214">
        <f t="shared" si="53"/>
        <v>3.170518585676161E-3</v>
      </c>
      <c r="K86" s="215">
        <f t="shared" si="54"/>
        <v>5.2368045071372171E-3</v>
      </c>
      <c r="L86" s="52">
        <f t="shared" si="59"/>
        <v>0.64914838764211136</v>
      </c>
      <c r="N86" s="40">
        <f t="shared" si="60"/>
        <v>0.57446692281078726</v>
      </c>
      <c r="O86" s="143">
        <f t="shared" si="61"/>
        <v>0.5026989770941227</v>
      </c>
      <c r="P86" s="52">
        <f t="shared" si="62"/>
        <v>-0.12492963975282323</v>
      </c>
    </row>
    <row r="87" spans="1:16" ht="20.100000000000001" customHeight="1" x14ac:dyDescent="0.25">
      <c r="A87" s="38" t="s">
        <v>171</v>
      </c>
      <c r="B87" s="19">
        <v>5337.47</v>
      </c>
      <c r="C87" s="140">
        <v>562.76</v>
      </c>
      <c r="D87" s="247">
        <f t="shared" si="51"/>
        <v>2.4035962234663994E-2</v>
      </c>
      <c r="E87" s="215">
        <f t="shared" si="52"/>
        <v>2.4392494639706394E-3</v>
      </c>
      <c r="F87" s="52">
        <f t="shared" si="47"/>
        <v>-0.89456427858142529</v>
      </c>
      <c r="H87" s="19">
        <v>716.13900000000001</v>
      </c>
      <c r="I87" s="140">
        <v>153.17099999999999</v>
      </c>
      <c r="J87" s="214">
        <f t="shared" si="53"/>
        <v>2.3990237198634252E-2</v>
      </c>
      <c r="K87" s="215">
        <f t="shared" si="54"/>
        <v>5.1391357309793235E-3</v>
      </c>
      <c r="L87" s="52">
        <f t="shared" si="59"/>
        <v>-0.78611554460796029</v>
      </c>
      <c r="N87" s="40">
        <f t="shared" si="60"/>
        <v>1.3417199534610966</v>
      </c>
      <c r="O87" s="143">
        <f t="shared" si="61"/>
        <v>2.7217819319070298</v>
      </c>
      <c r="P87" s="52">
        <f t="shared" si="62"/>
        <v>1.0285767718411949</v>
      </c>
    </row>
    <row r="88" spans="1:16" ht="20.100000000000001" customHeight="1" x14ac:dyDescent="0.25">
      <c r="A88" s="38" t="s">
        <v>221</v>
      </c>
      <c r="B88" s="19">
        <v>214.33999999999997</v>
      </c>
      <c r="C88" s="140">
        <v>522.98</v>
      </c>
      <c r="D88" s="247">
        <f t="shared" si="51"/>
        <v>9.6522662335860987E-4</v>
      </c>
      <c r="E88" s="215">
        <f t="shared" si="52"/>
        <v>2.2668254400941162E-3</v>
      </c>
      <c r="F88" s="52">
        <f t="shared" si="47"/>
        <v>1.4399552113464593</v>
      </c>
      <c r="H88" s="19">
        <v>37.721000000000004</v>
      </c>
      <c r="I88" s="140">
        <v>142.85</v>
      </c>
      <c r="J88" s="214">
        <f t="shared" si="53"/>
        <v>1.2636314142501423E-3</v>
      </c>
      <c r="K88" s="215">
        <f t="shared" si="54"/>
        <v>4.7928494243061432E-3</v>
      </c>
      <c r="L88" s="52">
        <f t="shared" si="59"/>
        <v>2.7870151904774523</v>
      </c>
      <c r="N88" s="40">
        <f t="shared" si="60"/>
        <v>1.7598675002332744</v>
      </c>
      <c r="O88" s="143">
        <f t="shared" si="61"/>
        <v>2.7314620061952652</v>
      </c>
      <c r="P88" s="52">
        <f t="shared" si="62"/>
        <v>0.55208389599399033</v>
      </c>
    </row>
    <row r="89" spans="1:16" ht="20.100000000000001" customHeight="1" x14ac:dyDescent="0.25">
      <c r="A89" s="38" t="s">
        <v>183</v>
      </c>
      <c r="B89" s="19">
        <v>892.65</v>
      </c>
      <c r="C89" s="140">
        <v>778.94</v>
      </c>
      <c r="D89" s="247">
        <f t="shared" si="51"/>
        <v>4.0198261889570928E-3</v>
      </c>
      <c r="E89" s="215">
        <f t="shared" si="52"/>
        <v>3.3762687068471281E-3</v>
      </c>
      <c r="F89" s="52">
        <f t="shared" ref="F89:F93" si="63">(C89-B89)/B89</f>
        <v>-0.12738475326275689</v>
      </c>
      <c r="H89" s="19">
        <v>172.155</v>
      </c>
      <c r="I89" s="140">
        <v>139.89500000000001</v>
      </c>
      <c r="J89" s="214">
        <f t="shared" si="53"/>
        <v>5.7670917027712208E-3</v>
      </c>
      <c r="K89" s="215">
        <f t="shared" si="54"/>
        <v>4.6937043767119923E-3</v>
      </c>
      <c r="L89" s="52">
        <f t="shared" si="59"/>
        <v>-0.18738927129621558</v>
      </c>
      <c r="N89" s="40">
        <f t="shared" si="60"/>
        <v>1.9285834313560746</v>
      </c>
      <c r="O89" s="143">
        <f t="shared" si="61"/>
        <v>1.7959663131948544</v>
      </c>
      <c r="P89" s="52">
        <f t="shared" si="62"/>
        <v>-6.8764003674951724E-2</v>
      </c>
    </row>
    <row r="90" spans="1:16" ht="20.100000000000001" customHeight="1" x14ac:dyDescent="0.25">
      <c r="A90" s="38" t="s">
        <v>222</v>
      </c>
      <c r="B90" s="19">
        <v>36.4</v>
      </c>
      <c r="C90" s="140">
        <v>728.4</v>
      </c>
      <c r="D90" s="247">
        <f t="shared" si="51"/>
        <v>1.6391830311772605E-4</v>
      </c>
      <c r="E90" s="215">
        <f t="shared" si="52"/>
        <v>3.1572061083876136E-3</v>
      </c>
      <c r="F90" s="52">
        <f t="shared" si="63"/>
        <v>19.010989010989011</v>
      </c>
      <c r="H90" s="19">
        <v>5.0810000000000004</v>
      </c>
      <c r="I90" s="140">
        <v>138.26700000000002</v>
      </c>
      <c r="J90" s="214">
        <f t="shared" si="53"/>
        <v>1.7021052506044308E-4</v>
      </c>
      <c r="K90" s="215">
        <f t="shared" si="54"/>
        <v>4.6390823335704422E-3</v>
      </c>
      <c r="L90" s="52">
        <f t="shared" si="59"/>
        <v>26.212556583349738</v>
      </c>
      <c r="N90" s="40">
        <f t="shared" si="60"/>
        <v>1.395879120879121</v>
      </c>
      <c r="O90" s="143">
        <f t="shared" si="61"/>
        <v>1.8982289950576612</v>
      </c>
      <c r="P90" s="52">
        <f t="shared" si="62"/>
        <v>0.35988064200155206</v>
      </c>
    </row>
    <row r="91" spans="1:16" ht="20.100000000000001" customHeight="1" x14ac:dyDescent="0.25">
      <c r="A91" s="38" t="s">
        <v>199</v>
      </c>
      <c r="B91" s="19">
        <v>508.47999999999996</v>
      </c>
      <c r="C91" s="140">
        <v>489.95</v>
      </c>
      <c r="D91" s="247">
        <f t="shared" si="51"/>
        <v>2.2898126035522347E-3</v>
      </c>
      <c r="E91" s="215">
        <f t="shared" si="52"/>
        <v>2.1236588863323882E-3</v>
      </c>
      <c r="F91" s="52">
        <f t="shared" si="63"/>
        <v>-3.6441944619257344E-2</v>
      </c>
      <c r="H91" s="19">
        <v>186.50899999999999</v>
      </c>
      <c r="I91" s="140">
        <v>126.76899999999998</v>
      </c>
      <c r="J91" s="214">
        <f t="shared" si="53"/>
        <v>6.2479422984645094E-3</v>
      </c>
      <c r="K91" s="215">
        <f t="shared" si="54"/>
        <v>4.2533057659773568E-3</v>
      </c>
      <c r="L91" s="52">
        <f t="shared" si="59"/>
        <v>-0.32030625867920592</v>
      </c>
      <c r="N91" s="40">
        <f t="shared" si="60"/>
        <v>3.6679712083071117</v>
      </c>
      <c r="O91" s="143">
        <f t="shared" si="61"/>
        <v>2.5873864680069394</v>
      </c>
      <c r="P91" s="52">
        <f t="shared" si="62"/>
        <v>-0.29460011514073398</v>
      </c>
    </row>
    <row r="92" spans="1:16" ht="20.100000000000001" customHeight="1" x14ac:dyDescent="0.25">
      <c r="A92" s="38" t="s">
        <v>174</v>
      </c>
      <c r="B92" s="19">
        <v>61.430000000000007</v>
      </c>
      <c r="C92" s="140">
        <v>62.65</v>
      </c>
      <c r="D92" s="247">
        <f t="shared" si="51"/>
        <v>2.7663465276159103E-4</v>
      </c>
      <c r="E92" s="215">
        <f t="shared" si="52"/>
        <v>2.7155266706546406E-4</v>
      </c>
      <c r="F92" s="52">
        <f t="shared" si="63"/>
        <v>1.9860003255738102E-2</v>
      </c>
      <c r="H92" s="19">
        <v>92.355000000000004</v>
      </c>
      <c r="I92" s="140">
        <v>100.631</v>
      </c>
      <c r="J92" s="214">
        <f t="shared" si="53"/>
        <v>3.0938384258919933E-3</v>
      </c>
      <c r="K92" s="215">
        <f t="shared" si="54"/>
        <v>3.3763334295929407E-3</v>
      </c>
      <c r="L92" s="52">
        <f t="shared" si="59"/>
        <v>8.9610741161821189E-2</v>
      </c>
      <c r="N92" s="40">
        <f t="shared" ref="N92:N93" si="64">(H92/B92)*10</f>
        <v>15.034185251505779</v>
      </c>
      <c r="O92" s="143">
        <f t="shared" ref="O92:O93" si="65">(I92/C92)*10</f>
        <v>16.062410215482842</v>
      </c>
      <c r="P92" s="52">
        <f t="shared" ref="P92:P93" si="66">(O92-N92)/N92</f>
        <v>6.8392463361064373E-2</v>
      </c>
    </row>
    <row r="93" spans="1:16" ht="20.100000000000001" customHeight="1" x14ac:dyDescent="0.25">
      <c r="A93" s="38" t="s">
        <v>204</v>
      </c>
      <c r="B93" s="19">
        <v>189</v>
      </c>
      <c r="C93" s="140">
        <v>594.76</v>
      </c>
      <c r="D93" s="247">
        <f t="shared" si="51"/>
        <v>8.5111426618819305E-4</v>
      </c>
      <c r="E93" s="215">
        <f t="shared" si="52"/>
        <v>2.5779515445148505E-3</v>
      </c>
      <c r="F93" s="52">
        <f t="shared" si="63"/>
        <v>2.1468783068783068</v>
      </c>
      <c r="H93" s="19">
        <v>27.885999999999999</v>
      </c>
      <c r="I93" s="140">
        <v>97.644000000000005</v>
      </c>
      <c r="J93" s="214">
        <f t="shared" si="53"/>
        <v>9.3416467266985138E-4</v>
      </c>
      <c r="K93" s="215">
        <f t="shared" si="54"/>
        <v>3.2761147300451464E-3</v>
      </c>
      <c r="L93" s="52">
        <f t="shared" si="59"/>
        <v>2.5015419923976192</v>
      </c>
      <c r="N93" s="40">
        <f t="shared" si="64"/>
        <v>1.4754497354497353</v>
      </c>
      <c r="O93" s="143">
        <f t="shared" si="65"/>
        <v>1.6417378438361694</v>
      </c>
      <c r="P93" s="52">
        <f t="shared" si="66"/>
        <v>0.11270333674616667</v>
      </c>
    </row>
    <row r="94" spans="1:16" ht="20.100000000000001" customHeight="1" x14ac:dyDescent="0.25">
      <c r="A94" s="38" t="s">
        <v>223</v>
      </c>
      <c r="B94" s="19"/>
      <c r="C94" s="140">
        <v>307.40999999999997</v>
      </c>
      <c r="D94" s="247">
        <f t="shared" si="51"/>
        <v>0</v>
      </c>
      <c r="E94" s="215">
        <f t="shared" si="52"/>
        <v>1.3324502056280016E-3</v>
      </c>
      <c r="F94" s="52"/>
      <c r="H94" s="19"/>
      <c r="I94" s="140">
        <v>97.268000000000001</v>
      </c>
      <c r="J94" s="214">
        <f t="shared" si="53"/>
        <v>0</v>
      </c>
      <c r="K94" s="215">
        <f t="shared" si="54"/>
        <v>3.2634993195898494E-3</v>
      </c>
      <c r="L94" s="52"/>
      <c r="N94" s="40"/>
      <c r="O94" s="143">
        <f t="shared" ref="O94" si="67">(I94/C94)*10</f>
        <v>3.1641130737451615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7665.2800000000279</v>
      </c>
      <c r="C95" s="140">
        <f>C96-SUM(C68:C94)</f>
        <v>6558.7899999999499</v>
      </c>
      <c r="D95" s="247">
        <f t="shared" si="51"/>
        <v>3.4518672816545269E-2</v>
      </c>
      <c r="E95" s="215">
        <f t="shared" si="52"/>
        <v>2.8428681839142558E-2</v>
      </c>
      <c r="F95" s="52">
        <f t="shared" ref="F95" si="68">(C95-B95)/B95</f>
        <v>-0.14435089129165196</v>
      </c>
      <c r="H95" s="196">
        <f>H96-SUM(H68:H94)</f>
        <v>1769.3810000000049</v>
      </c>
      <c r="I95" s="119">
        <f>I96-SUM(I68:I94)</f>
        <v>1426.1859999999942</v>
      </c>
      <c r="J95" s="214">
        <f t="shared" si="53"/>
        <v>5.9273227522529545E-2</v>
      </c>
      <c r="K95" s="215">
        <f t="shared" si="54"/>
        <v>4.7850855786163486E-2</v>
      </c>
      <c r="L95" s="52">
        <f t="shared" ref="L95" si="69">(I95-H95)/H95</f>
        <v>-0.19396331259350569</v>
      </c>
      <c r="N95" s="40">
        <f t="shared" ref="N95:N96" si="70">(H95/B95)*10</f>
        <v>2.3083057631293293</v>
      </c>
      <c r="O95" s="143">
        <f t="shared" ref="O95:O96" si="71">(I95/C95)*10</f>
        <v>2.1744651071310486</v>
      </c>
      <c r="P95" s="52">
        <f>(O95-N95)/N95</f>
        <v>-5.7982204149954274E-2</v>
      </c>
    </row>
    <row r="96" spans="1:16" ht="26.25" customHeight="1" thickBot="1" x14ac:dyDescent="0.3">
      <c r="A96" s="12" t="s">
        <v>18</v>
      </c>
      <c r="B96" s="17">
        <v>222061.84000000008</v>
      </c>
      <c r="C96" s="145">
        <v>230710.31</v>
      </c>
      <c r="D96" s="243">
        <f>SUM(D68:D95)</f>
        <v>0.99999999999999978</v>
      </c>
      <c r="E96" s="244">
        <f>SUM(E68:E95)</f>
        <v>1.0000000000000002</v>
      </c>
      <c r="F96" s="57">
        <f>(C96-B96)/B96</f>
        <v>3.8946223268256766E-2</v>
      </c>
      <c r="G96" s="1"/>
      <c r="H96" s="17">
        <v>29851.267999999989</v>
      </c>
      <c r="I96" s="145">
        <v>29804.817000000006</v>
      </c>
      <c r="J96" s="255">
        <f t="shared" si="53"/>
        <v>1</v>
      </c>
      <c r="K96" s="244">
        <f t="shared" si="54"/>
        <v>1</v>
      </c>
      <c r="L96" s="57">
        <f>(I96-H96)/H96</f>
        <v>-1.5560813028104119E-3</v>
      </c>
      <c r="M96" s="1"/>
      <c r="N96" s="37">
        <f t="shared" si="70"/>
        <v>1.3442772517781523</v>
      </c>
      <c r="O96" s="150">
        <f t="shared" si="71"/>
        <v>1.2918719150435889</v>
      </c>
      <c r="P96" s="57">
        <f>(O96-N96)/N96</f>
        <v>-3.8984024065901471E-2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50" t="s">
        <v>16</v>
      </c>
      <c r="B3" s="333"/>
      <c r="C3" s="333"/>
      <c r="D3" s="369" t="s">
        <v>1</v>
      </c>
      <c r="E3" s="362"/>
      <c r="F3" s="369" t="s">
        <v>104</v>
      </c>
      <c r="G3" s="362"/>
      <c r="H3" s="130" t="s">
        <v>0</v>
      </c>
      <c r="J3" s="363" t="s">
        <v>19</v>
      </c>
      <c r="K3" s="362"/>
      <c r="L3" s="372" t="s">
        <v>104</v>
      </c>
      <c r="M3" s="373"/>
      <c r="N3" s="130" t="s">
        <v>0</v>
      </c>
      <c r="P3" s="361" t="s">
        <v>22</v>
      </c>
      <c r="Q3" s="362"/>
      <c r="R3" s="130" t="s">
        <v>0</v>
      </c>
    </row>
    <row r="4" spans="1:18" x14ac:dyDescent="0.25">
      <c r="A4" s="368"/>
      <c r="B4" s="334"/>
      <c r="C4" s="334"/>
      <c r="D4" s="370" t="s">
        <v>153</v>
      </c>
      <c r="E4" s="364"/>
      <c r="F4" s="370" t="str">
        <f>D4</f>
        <v>jan-abr</v>
      </c>
      <c r="G4" s="364"/>
      <c r="H4" s="131" t="s">
        <v>152</v>
      </c>
      <c r="J4" s="359" t="str">
        <f>D4</f>
        <v>jan-abr</v>
      </c>
      <c r="K4" s="364"/>
      <c r="L4" s="365" t="str">
        <f>D4</f>
        <v>jan-abr</v>
      </c>
      <c r="M4" s="366"/>
      <c r="N4" s="131" t="str">
        <f>H4</f>
        <v>2025/2024</v>
      </c>
      <c r="P4" s="359" t="str">
        <f>D4</f>
        <v>jan-abr</v>
      </c>
      <c r="Q4" s="360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1165.5899999999997</v>
      </c>
      <c r="E6" s="147">
        <v>2517.2299999999987</v>
      </c>
      <c r="F6" s="248">
        <f>D6/D8</f>
        <v>0.22703792438497045</v>
      </c>
      <c r="G6" s="256">
        <f>E6/E8</f>
        <v>0.43793602577619112</v>
      </c>
      <c r="H6" s="165">
        <f>(E6-D6)/D6</f>
        <v>1.1596187338601045</v>
      </c>
      <c r="I6" s="1"/>
      <c r="J6" s="19">
        <v>524.97399999999993</v>
      </c>
      <c r="K6" s="147">
        <v>755.654</v>
      </c>
      <c r="L6" s="247">
        <f>J6/J8</f>
        <v>0.18122292524857234</v>
      </c>
      <c r="M6" s="246">
        <f>K6/K8</f>
        <v>0.23329638811619524</v>
      </c>
      <c r="N6" s="165">
        <f>(K6-J6)/J6</f>
        <v>0.43941223755843162</v>
      </c>
      <c r="P6" s="27">
        <f t="shared" ref="P6:Q8" si="0">(J6/D6)*10</f>
        <v>4.5039336301787083</v>
      </c>
      <c r="Q6" s="152">
        <f t="shared" si="0"/>
        <v>3.0019267210386036</v>
      </c>
      <c r="R6" s="165">
        <f>(Q6-P6)/P6</f>
        <v>-0.33348779810516604</v>
      </c>
    </row>
    <row r="7" spans="1:18" ht="24" customHeight="1" thickBot="1" x14ac:dyDescent="0.3">
      <c r="A7" s="161" t="s">
        <v>21</v>
      </c>
      <c r="B7" s="1"/>
      <c r="C7" s="1"/>
      <c r="D7" s="117">
        <v>3968.31</v>
      </c>
      <c r="E7" s="140">
        <v>3230.7099999999982</v>
      </c>
      <c r="F7" s="248">
        <f>D7/D8</f>
        <v>0.77296207561502961</v>
      </c>
      <c r="G7" s="228">
        <f>E7/E8</f>
        <v>0.56206397422380883</v>
      </c>
      <c r="H7" s="55">
        <f t="shared" ref="H7:H8" si="1">(E7-D7)/D7</f>
        <v>-0.18587257547923466</v>
      </c>
      <c r="J7" s="19">
        <v>2371.867000000002</v>
      </c>
      <c r="K7" s="140">
        <v>2483.3760000000007</v>
      </c>
      <c r="L7" s="247">
        <f>J7/J8</f>
        <v>0.81877707475142758</v>
      </c>
      <c r="M7" s="215">
        <f>K7/K8</f>
        <v>0.76670361188380476</v>
      </c>
      <c r="N7" s="102">
        <f t="shared" ref="N7:N8" si="2">(K7-J7)/J7</f>
        <v>4.701317569661307E-2</v>
      </c>
      <c r="P7" s="27">
        <f t="shared" si="0"/>
        <v>5.9770204444713295</v>
      </c>
      <c r="Q7" s="152">
        <f t="shared" si="0"/>
        <v>7.6867809243169516</v>
      </c>
      <c r="R7" s="102">
        <f t="shared" ref="R7:R8" si="3">(Q7-P7)/P7</f>
        <v>0.28605565193057514</v>
      </c>
    </row>
    <row r="8" spans="1:18" ht="26.25" customHeight="1" thickBot="1" x14ac:dyDescent="0.3">
      <c r="A8" s="12" t="s">
        <v>12</v>
      </c>
      <c r="B8" s="162"/>
      <c r="C8" s="162"/>
      <c r="D8" s="163">
        <v>5133.8999999999996</v>
      </c>
      <c r="E8" s="145">
        <v>5747.9399999999969</v>
      </c>
      <c r="F8" s="257">
        <f>SUM(F6:F7)</f>
        <v>1</v>
      </c>
      <c r="G8" s="258">
        <f>SUM(G6:G7)</f>
        <v>1</v>
      </c>
      <c r="H8" s="164">
        <f t="shared" si="1"/>
        <v>0.11960497867118512</v>
      </c>
      <c r="I8" s="1"/>
      <c r="J8" s="17">
        <v>2896.8410000000022</v>
      </c>
      <c r="K8" s="145">
        <v>3239.0300000000007</v>
      </c>
      <c r="L8" s="243">
        <f>SUM(L6:L7)</f>
        <v>0.99999999999999989</v>
      </c>
      <c r="M8" s="244">
        <f>SUM(M6:M7)</f>
        <v>1</v>
      </c>
      <c r="N8" s="164">
        <f t="shared" si="2"/>
        <v>0.11812488155200725</v>
      </c>
      <c r="O8" s="1"/>
      <c r="P8" s="29">
        <f t="shared" si="0"/>
        <v>5.6425738717154648</v>
      </c>
      <c r="Q8" s="146">
        <f t="shared" si="0"/>
        <v>5.635114493192348</v>
      </c>
      <c r="R8" s="164">
        <f t="shared" si="3"/>
        <v>-1.3219815447181589E-3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74" workbookViewId="0">
      <selection activeCell="N73" sqref="N73:P81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13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152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2025/2024</v>
      </c>
      <c r="N5" s="359" t="str">
        <f>B5</f>
        <v>jan-abr</v>
      </c>
      <c r="O5" s="360"/>
      <c r="P5" s="131" t="str">
        <f>L5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164</v>
      </c>
      <c r="B7" s="39">
        <v>274.36</v>
      </c>
      <c r="C7" s="147">
        <v>601.17999999999995</v>
      </c>
      <c r="D7" s="247">
        <f>B7/$B$33</f>
        <v>5.3440853931708852E-2</v>
      </c>
      <c r="E7" s="246">
        <f>C7/$C$33</f>
        <v>0.10459051416681454</v>
      </c>
      <c r="F7" s="52">
        <f>(C7-B7)/B7</f>
        <v>1.1912086309957717</v>
      </c>
      <c r="H7" s="39">
        <v>173.24299999999999</v>
      </c>
      <c r="I7" s="147">
        <v>559.67600000000004</v>
      </c>
      <c r="J7" s="247">
        <f>H7/$H$33</f>
        <v>5.9804110753748634E-2</v>
      </c>
      <c r="K7" s="246">
        <f>I7/$I$33</f>
        <v>0.17279123688264697</v>
      </c>
      <c r="L7" s="52">
        <f>(I7-H7)/H7</f>
        <v>2.2305836310846616</v>
      </c>
      <c r="N7" s="27">
        <f t="shared" ref="N7:N33" si="0">(H7/B7)*10</f>
        <v>6.3144408805948382</v>
      </c>
      <c r="O7" s="151">
        <f t="shared" ref="O7:O33" si="1">(I7/C7)*10</f>
        <v>9.309624405336173</v>
      </c>
      <c r="P7" s="61">
        <f>(O7-N7)/N7</f>
        <v>0.47433867564521087</v>
      </c>
    </row>
    <row r="8" spans="1:16" ht="20.100000000000001" customHeight="1" x14ac:dyDescent="0.25">
      <c r="A8" s="8" t="s">
        <v>170</v>
      </c>
      <c r="B8" s="19">
        <v>192.95999999999995</v>
      </c>
      <c r="C8" s="140">
        <v>1746.1000000000001</v>
      </c>
      <c r="D8" s="247">
        <f t="shared" ref="D8:D32" si="2">B8/$B$33</f>
        <v>3.758546134517618E-2</v>
      </c>
      <c r="E8" s="215">
        <f t="shared" ref="E8:E32" si="3">C8/$C$33</f>
        <v>0.3037783971301023</v>
      </c>
      <c r="F8" s="52">
        <f t="shared" ref="F8:F33" si="4">(C8-B8)/B8</f>
        <v>8.0490257048092886</v>
      </c>
      <c r="H8" s="19">
        <v>118.47500000000002</v>
      </c>
      <c r="I8" s="140">
        <v>447.16799999999995</v>
      </c>
      <c r="J8" s="247">
        <f t="shared" ref="J8:J32" si="5">H8/$H$33</f>
        <v>4.089799888913475E-2</v>
      </c>
      <c r="K8" s="215">
        <f t="shared" ref="K8:K32" si="6">I8/$I$33</f>
        <v>0.13805614643890299</v>
      </c>
      <c r="L8" s="52">
        <f t="shared" ref="L8:L31" si="7">(I8-H8)/H8</f>
        <v>2.7743658999788972</v>
      </c>
      <c r="N8" s="27">
        <f t="shared" si="0"/>
        <v>6.1398735489220595</v>
      </c>
      <c r="O8" s="152">
        <f t="shared" si="1"/>
        <v>2.5609529809289269</v>
      </c>
      <c r="P8" s="52">
        <f t="shared" ref="P8:P64" si="8">(O8-N8)/N8</f>
        <v>-0.5828980905675919</v>
      </c>
    </row>
    <row r="9" spans="1:16" ht="20.100000000000001" customHeight="1" x14ac:dyDescent="0.25">
      <c r="A9" s="8" t="s">
        <v>161</v>
      </c>
      <c r="B9" s="19">
        <v>283.49999999999994</v>
      </c>
      <c r="C9" s="140">
        <v>237.9</v>
      </c>
      <c r="D9" s="247">
        <f t="shared" si="2"/>
        <v>5.5221176883071349E-2</v>
      </c>
      <c r="E9" s="215">
        <f t="shared" si="3"/>
        <v>4.1388741009822656E-2</v>
      </c>
      <c r="F9" s="52">
        <f t="shared" si="4"/>
        <v>-0.16084656084656065</v>
      </c>
      <c r="H9" s="19">
        <v>451.46399999999994</v>
      </c>
      <c r="I9" s="140">
        <v>356.8610000000001</v>
      </c>
      <c r="J9" s="247">
        <f t="shared" si="5"/>
        <v>0.15584700713639438</v>
      </c>
      <c r="K9" s="215">
        <f t="shared" si="6"/>
        <v>0.11017526852174882</v>
      </c>
      <c r="L9" s="52">
        <f t="shared" si="7"/>
        <v>-0.20954716212145344</v>
      </c>
      <c r="N9" s="27">
        <f t="shared" ref="N9:N15" si="9">(H9/B9)*10</f>
        <v>15.924656084656085</v>
      </c>
      <c r="O9" s="152">
        <f t="shared" ref="O9:O15" si="10">(I9/C9)*10</f>
        <v>15.000462379150907</v>
      </c>
      <c r="P9" s="52">
        <f t="shared" ref="P9:P15" si="11">(O9-N9)/N9</f>
        <v>-5.8035394961883584E-2</v>
      </c>
    </row>
    <row r="10" spans="1:16" ht="20.100000000000001" customHeight="1" x14ac:dyDescent="0.25">
      <c r="A10" s="8" t="s">
        <v>171</v>
      </c>
      <c r="B10" s="19">
        <v>1336.0699999999997</v>
      </c>
      <c r="C10" s="140">
        <v>186.45</v>
      </c>
      <c r="D10" s="247">
        <f t="shared" si="2"/>
        <v>0.26024464831804284</v>
      </c>
      <c r="E10" s="215">
        <f t="shared" si="3"/>
        <v>3.243770811803881E-2</v>
      </c>
      <c r="F10" s="52">
        <f t="shared" si="4"/>
        <v>-0.8604489285741016</v>
      </c>
      <c r="H10" s="19">
        <v>592.75900000000001</v>
      </c>
      <c r="I10" s="140">
        <v>280.54000000000002</v>
      </c>
      <c r="J10" s="247">
        <f t="shared" si="5"/>
        <v>0.20462255263578494</v>
      </c>
      <c r="K10" s="215">
        <f t="shared" si="6"/>
        <v>8.6612349993670942E-2</v>
      </c>
      <c r="L10" s="52">
        <f t="shared" si="7"/>
        <v>-0.52672165247596403</v>
      </c>
      <c r="N10" s="27">
        <f t="shared" si="9"/>
        <v>4.4365864064008633</v>
      </c>
      <c r="O10" s="152">
        <f t="shared" si="10"/>
        <v>15.046393134888712</v>
      </c>
      <c r="P10" s="52">
        <f t="shared" si="11"/>
        <v>2.3914347105199174</v>
      </c>
    </row>
    <row r="11" spans="1:16" ht="20.100000000000001" customHeight="1" x14ac:dyDescent="0.25">
      <c r="A11" s="8" t="s">
        <v>174</v>
      </c>
      <c r="B11" s="19">
        <v>38.159999999999997</v>
      </c>
      <c r="C11" s="140">
        <v>51.88</v>
      </c>
      <c r="D11" s="247">
        <f t="shared" si="2"/>
        <v>7.4329457137848427E-3</v>
      </c>
      <c r="E11" s="215">
        <f t="shared" si="3"/>
        <v>9.0258423017637642E-3</v>
      </c>
      <c r="F11" s="52">
        <f t="shared" si="4"/>
        <v>0.35953878406708617</v>
      </c>
      <c r="H11" s="19">
        <v>191.40799999999999</v>
      </c>
      <c r="I11" s="140">
        <v>275.98299999999995</v>
      </c>
      <c r="J11" s="247">
        <f t="shared" si="5"/>
        <v>6.6074734512525865E-2</v>
      </c>
      <c r="K11" s="215">
        <f t="shared" si="6"/>
        <v>8.5205447309842738E-2</v>
      </c>
      <c r="L11" s="52">
        <f t="shared" si="7"/>
        <v>0.44185718465267892</v>
      </c>
      <c r="N11" s="27">
        <f t="shared" si="9"/>
        <v>50.159329140461217</v>
      </c>
      <c r="O11" s="152">
        <f t="shared" si="10"/>
        <v>53.196414803392429</v>
      </c>
      <c r="P11" s="52">
        <f t="shared" si="11"/>
        <v>6.0548769590328004E-2</v>
      </c>
    </row>
    <row r="12" spans="1:16" ht="20.100000000000001" customHeight="1" x14ac:dyDescent="0.25">
      <c r="A12" s="8" t="s">
        <v>160</v>
      </c>
      <c r="B12" s="19">
        <v>577.17000000000007</v>
      </c>
      <c r="C12" s="140">
        <v>392.78</v>
      </c>
      <c r="D12" s="247">
        <f t="shared" si="2"/>
        <v>0.11242330392099578</v>
      </c>
      <c r="E12" s="215">
        <f t="shared" si="3"/>
        <v>6.8334046632358716E-2</v>
      </c>
      <c r="F12" s="52">
        <f t="shared" si="4"/>
        <v>-0.31947259906093539</v>
      </c>
      <c r="H12" s="19">
        <v>331.86700000000002</v>
      </c>
      <c r="I12" s="140">
        <v>241.54499999999999</v>
      </c>
      <c r="J12" s="247">
        <f t="shared" si="5"/>
        <v>0.11456168978552841</v>
      </c>
      <c r="K12" s="215">
        <f t="shared" si="6"/>
        <v>7.4573251868614979E-2</v>
      </c>
      <c r="L12" s="52">
        <f t="shared" si="7"/>
        <v>-0.27216324611968057</v>
      </c>
      <c r="N12" s="27">
        <f t="shared" si="9"/>
        <v>5.7499003759724161</v>
      </c>
      <c r="O12" s="152">
        <f t="shared" si="10"/>
        <v>6.1496257446916847</v>
      </c>
      <c r="P12" s="52">
        <f t="shared" si="11"/>
        <v>6.9518659904027905E-2</v>
      </c>
    </row>
    <row r="13" spans="1:16" ht="20.100000000000001" customHeight="1" x14ac:dyDescent="0.25">
      <c r="A13" s="8" t="s">
        <v>165</v>
      </c>
      <c r="B13" s="19">
        <v>208.74000000000004</v>
      </c>
      <c r="C13" s="140">
        <v>275.41000000000003</v>
      </c>
      <c r="D13" s="247">
        <f t="shared" si="2"/>
        <v>4.0659148016128105E-2</v>
      </c>
      <c r="E13" s="215">
        <f t="shared" si="3"/>
        <v>4.7914557215280609E-2</v>
      </c>
      <c r="F13" s="52">
        <f t="shared" si="4"/>
        <v>0.31939254575069453</v>
      </c>
      <c r="H13" s="19">
        <v>97.195999999999984</v>
      </c>
      <c r="I13" s="140">
        <v>123.46400000000001</v>
      </c>
      <c r="J13" s="247">
        <f t="shared" si="5"/>
        <v>3.3552411057424264E-2</v>
      </c>
      <c r="K13" s="215">
        <f t="shared" si="6"/>
        <v>3.8117584585508624E-2</v>
      </c>
      <c r="L13" s="52">
        <f t="shared" si="7"/>
        <v>0.2702580353100954</v>
      </c>
      <c r="N13" s="27">
        <f t="shared" si="9"/>
        <v>4.6563188655743968</v>
      </c>
      <c r="O13" s="152">
        <f t="shared" si="10"/>
        <v>4.4829163792164408</v>
      </c>
      <c r="P13" s="52">
        <f t="shared" si="11"/>
        <v>-3.7240251658874589E-2</v>
      </c>
    </row>
    <row r="14" spans="1:16" ht="20.100000000000001" customHeight="1" x14ac:dyDescent="0.25">
      <c r="A14" s="8" t="s">
        <v>176</v>
      </c>
      <c r="B14" s="19">
        <v>12.399999999999999</v>
      </c>
      <c r="C14" s="140">
        <v>199.88</v>
      </c>
      <c r="D14" s="247">
        <f t="shared" si="2"/>
        <v>2.4153177895946554E-3</v>
      </c>
      <c r="E14" s="215">
        <f t="shared" si="3"/>
        <v>3.4774197364621069E-2</v>
      </c>
      <c r="F14" s="52">
        <f t="shared" si="4"/>
        <v>15.119354838709679</v>
      </c>
      <c r="H14" s="19">
        <v>9.5549999999999997</v>
      </c>
      <c r="I14" s="140">
        <v>112.396</v>
      </c>
      <c r="J14" s="247">
        <f t="shared" si="5"/>
        <v>3.2984205898770407E-3</v>
      </c>
      <c r="K14" s="215">
        <f t="shared" si="6"/>
        <v>3.470051219037798E-2</v>
      </c>
      <c r="L14" s="52">
        <f t="shared" si="7"/>
        <v>10.763055991627422</v>
      </c>
      <c r="N14" s="27">
        <f t="shared" si="9"/>
        <v>7.705645161290323</v>
      </c>
      <c r="O14" s="152">
        <f t="shared" si="10"/>
        <v>5.6231739043426057</v>
      </c>
      <c r="P14" s="52">
        <f t="shared" si="11"/>
        <v>-0.27025268012717629</v>
      </c>
    </row>
    <row r="15" spans="1:16" ht="20.100000000000001" customHeight="1" x14ac:dyDescent="0.25">
      <c r="A15" s="8" t="s">
        <v>178</v>
      </c>
      <c r="B15" s="19">
        <v>121.28</v>
      </c>
      <c r="C15" s="140">
        <v>175.94</v>
      </c>
      <c r="D15" s="247">
        <f t="shared" si="2"/>
        <v>2.3623366251777408E-2</v>
      </c>
      <c r="E15" s="215">
        <f t="shared" si="3"/>
        <v>3.0609226957831852E-2</v>
      </c>
      <c r="F15" s="52">
        <f t="shared" si="4"/>
        <v>0.45069261213720313</v>
      </c>
      <c r="H15" s="19">
        <v>64.768000000000001</v>
      </c>
      <c r="I15" s="140">
        <v>81.494</v>
      </c>
      <c r="J15" s="247">
        <f t="shared" si="5"/>
        <v>2.2358148065427127E-2</v>
      </c>
      <c r="K15" s="215">
        <f t="shared" si="6"/>
        <v>2.5160001605418904E-2</v>
      </c>
      <c r="L15" s="52">
        <f t="shared" si="7"/>
        <v>0.25824481225296442</v>
      </c>
      <c r="N15" s="27">
        <f t="shared" si="9"/>
        <v>5.3403693931398424</v>
      </c>
      <c r="O15" s="152">
        <f t="shared" si="10"/>
        <v>4.6319199727179718</v>
      </c>
      <c r="P15" s="52">
        <f t="shared" si="11"/>
        <v>-0.13265925412049848</v>
      </c>
    </row>
    <row r="16" spans="1:16" ht="20.100000000000001" customHeight="1" x14ac:dyDescent="0.25">
      <c r="A16" s="8" t="s">
        <v>169</v>
      </c>
      <c r="B16" s="19">
        <v>98.830000000000013</v>
      </c>
      <c r="C16" s="140">
        <v>98.789999999999992</v>
      </c>
      <c r="D16" s="247">
        <f t="shared" si="2"/>
        <v>1.9250472350454826E-2</v>
      </c>
      <c r="E16" s="215">
        <f t="shared" si="3"/>
        <v>1.7187027004457248E-2</v>
      </c>
      <c r="F16" s="52">
        <f t="shared" si="4"/>
        <v>-4.0473540422969196E-4</v>
      </c>
      <c r="H16" s="19">
        <v>65.122</v>
      </c>
      <c r="I16" s="140">
        <v>77.339000000000013</v>
      </c>
      <c r="J16" s="247">
        <f t="shared" si="5"/>
        <v>2.2480350146935914E-2</v>
      </c>
      <c r="K16" s="215">
        <f t="shared" si="6"/>
        <v>2.3877210152422178E-2</v>
      </c>
      <c r="L16" s="52">
        <f t="shared" si="7"/>
        <v>0.18760173213353418</v>
      </c>
      <c r="N16" s="27">
        <f t="shared" ref="N16:N19" si="12">(H16/B16)*10</f>
        <v>6.589294748558129</v>
      </c>
      <c r="O16" s="152">
        <f t="shared" ref="O16:O19" si="13">(I16/C16)*10</f>
        <v>7.8286263791881794</v>
      </c>
      <c r="P16" s="52">
        <f t="shared" ref="P16:P19" si="14">(O16-N16)/N16</f>
        <v>0.18808259122135054</v>
      </c>
    </row>
    <row r="17" spans="1:16" ht="20.100000000000001" customHeight="1" x14ac:dyDescent="0.25">
      <c r="A17" s="8" t="s">
        <v>162</v>
      </c>
      <c r="B17" s="19">
        <v>169.99</v>
      </c>
      <c r="C17" s="140">
        <v>123.62999999999995</v>
      </c>
      <c r="D17" s="247">
        <f t="shared" si="2"/>
        <v>3.31112799236448E-2</v>
      </c>
      <c r="E17" s="215">
        <f t="shared" si="3"/>
        <v>2.1508575246088155E-2</v>
      </c>
      <c r="F17" s="52">
        <f t="shared" si="4"/>
        <v>-0.27272192481910734</v>
      </c>
      <c r="H17" s="19">
        <v>92.692999999999998</v>
      </c>
      <c r="I17" s="140">
        <v>66.652000000000001</v>
      </c>
      <c r="J17" s="247">
        <f t="shared" si="5"/>
        <v>3.1997959156198068E-2</v>
      </c>
      <c r="K17" s="215">
        <f t="shared" si="6"/>
        <v>2.0577765565616867E-2</v>
      </c>
      <c r="L17" s="52">
        <f t="shared" si="7"/>
        <v>-0.28093815066941408</v>
      </c>
      <c r="N17" s="27">
        <f t="shared" si="12"/>
        <v>5.452850167656921</v>
      </c>
      <c r="O17" s="152">
        <f t="shared" si="13"/>
        <v>5.3912480789452424</v>
      </c>
      <c r="P17" s="52">
        <f t="shared" si="14"/>
        <v>-1.1297227471436081E-2</v>
      </c>
    </row>
    <row r="18" spans="1:16" ht="20.100000000000001" customHeight="1" x14ac:dyDescent="0.25">
      <c r="A18" s="8" t="s">
        <v>163</v>
      </c>
      <c r="B18" s="19">
        <v>113.88000000000001</v>
      </c>
      <c r="C18" s="140">
        <v>250.53</v>
      </c>
      <c r="D18" s="247">
        <f t="shared" si="2"/>
        <v>2.2181966925728984E-2</v>
      </c>
      <c r="E18" s="215">
        <f t="shared" si="3"/>
        <v>4.3586049958767838E-2</v>
      </c>
      <c r="F18" s="52">
        <f t="shared" si="4"/>
        <v>1.1999473129610112</v>
      </c>
      <c r="H18" s="19">
        <v>41.061999999999998</v>
      </c>
      <c r="I18" s="140">
        <v>64.468000000000004</v>
      </c>
      <c r="J18" s="247">
        <f t="shared" si="5"/>
        <v>1.4174751047779283E-2</v>
      </c>
      <c r="K18" s="215">
        <f t="shared" si="6"/>
        <v>1.9903489624980317E-2</v>
      </c>
      <c r="L18" s="52">
        <f t="shared" si="7"/>
        <v>0.57001607325507786</v>
      </c>
      <c r="N18" s="27">
        <f t="shared" si="12"/>
        <v>3.6057253249034065</v>
      </c>
      <c r="O18" s="152">
        <f t="shared" si="13"/>
        <v>2.5732646788807729</v>
      </c>
      <c r="P18" s="52">
        <f t="shared" si="14"/>
        <v>-0.28633923912390419</v>
      </c>
    </row>
    <row r="19" spans="1:16" ht="20.100000000000001" customHeight="1" x14ac:dyDescent="0.25">
      <c r="A19" s="8" t="s">
        <v>159</v>
      </c>
      <c r="B19" s="19">
        <v>242.27999999999997</v>
      </c>
      <c r="C19" s="140">
        <v>191.73999999999998</v>
      </c>
      <c r="D19" s="247">
        <f t="shared" si="2"/>
        <v>4.7192193069596218E-2</v>
      </c>
      <c r="E19" s="215">
        <f t="shared" si="3"/>
        <v>3.3358037836163909E-2</v>
      </c>
      <c r="F19" s="52">
        <f t="shared" si="4"/>
        <v>-0.20860161796268778</v>
      </c>
      <c r="H19" s="19">
        <v>65.289000000000016</v>
      </c>
      <c r="I19" s="140">
        <v>56.686</v>
      </c>
      <c r="J19" s="247">
        <f t="shared" si="5"/>
        <v>2.2537999151489501E-2</v>
      </c>
      <c r="K19" s="215">
        <f t="shared" si="6"/>
        <v>1.7500918484855032E-2</v>
      </c>
      <c r="L19" s="52">
        <f t="shared" si="7"/>
        <v>-0.13176798541867718</v>
      </c>
      <c r="N19" s="27">
        <f t="shared" si="12"/>
        <v>2.6947746409113433</v>
      </c>
      <c r="O19" s="152">
        <f t="shared" si="13"/>
        <v>2.9563992907061647</v>
      </c>
      <c r="P19" s="52">
        <f t="shared" si="14"/>
        <v>9.7085910570370651E-2</v>
      </c>
    </row>
    <row r="20" spans="1:16" ht="20.100000000000001" customHeight="1" x14ac:dyDescent="0.25">
      <c r="A20" s="8" t="s">
        <v>180</v>
      </c>
      <c r="B20" s="19">
        <v>93.070000000000022</v>
      </c>
      <c r="C20" s="140">
        <v>127.58</v>
      </c>
      <c r="D20" s="247">
        <f t="shared" si="2"/>
        <v>1.812851828044957E-2</v>
      </c>
      <c r="E20" s="215">
        <f t="shared" si="3"/>
        <v>2.2195777965671182E-2</v>
      </c>
      <c r="F20" s="52">
        <f t="shared" si="4"/>
        <v>0.37079617492210132</v>
      </c>
      <c r="H20" s="19">
        <v>24.439999999999998</v>
      </c>
      <c r="I20" s="140">
        <v>43.733000000000011</v>
      </c>
      <c r="J20" s="247">
        <f t="shared" si="5"/>
        <v>8.4367764747875322E-3</v>
      </c>
      <c r="K20" s="215">
        <f t="shared" si="6"/>
        <v>1.3501881736198804E-2</v>
      </c>
      <c r="L20" s="52">
        <f t="shared" si="7"/>
        <v>0.78940261865793848</v>
      </c>
      <c r="N20" s="27">
        <f t="shared" ref="N20:N31" si="15">(H20/B20)*10</f>
        <v>2.6259804448264741</v>
      </c>
      <c r="O20" s="152">
        <f t="shared" ref="O20:O31" si="16">(I20/C20)*10</f>
        <v>3.4278883837592105</v>
      </c>
      <c r="P20" s="52">
        <f t="shared" ref="P20:P31" si="17">(O20-N20)/N20</f>
        <v>0.3053746803456211</v>
      </c>
    </row>
    <row r="21" spans="1:16" ht="20.100000000000001" customHeight="1" x14ac:dyDescent="0.25">
      <c r="A21" s="8" t="s">
        <v>166</v>
      </c>
      <c r="B21" s="19">
        <v>169.33999999999997</v>
      </c>
      <c r="C21" s="140">
        <v>70.440000000000012</v>
      </c>
      <c r="D21" s="247">
        <f t="shared" si="2"/>
        <v>3.2984670523383788E-2</v>
      </c>
      <c r="E21" s="215">
        <f t="shared" si="3"/>
        <v>1.2254825206943707E-2</v>
      </c>
      <c r="F21" s="52">
        <f t="shared" si="4"/>
        <v>-0.58403212471949906</v>
      </c>
      <c r="H21" s="19">
        <v>80.87700000000001</v>
      </c>
      <c r="I21" s="140">
        <v>41.896000000000001</v>
      </c>
      <c r="J21" s="247">
        <f t="shared" si="5"/>
        <v>2.7919033181317162E-2</v>
      </c>
      <c r="K21" s="215">
        <f t="shared" si="6"/>
        <v>1.2934736634115769E-2</v>
      </c>
      <c r="L21" s="52">
        <f t="shared" si="7"/>
        <v>-0.481978807324703</v>
      </c>
      <c r="N21" s="27">
        <f t="shared" si="15"/>
        <v>4.7760127554033316</v>
      </c>
      <c r="O21" s="152">
        <f t="shared" si="16"/>
        <v>5.9477569562748434</v>
      </c>
      <c r="P21" s="52">
        <f t="shared" si="17"/>
        <v>0.24533942032417344</v>
      </c>
    </row>
    <row r="22" spans="1:16" ht="20.100000000000001" customHeight="1" x14ac:dyDescent="0.25">
      <c r="A22" s="8" t="s">
        <v>172</v>
      </c>
      <c r="B22" s="19">
        <v>21.44</v>
      </c>
      <c r="C22" s="140">
        <v>34.81</v>
      </c>
      <c r="D22" s="247">
        <f t="shared" si="2"/>
        <v>4.176162371686244E-3</v>
      </c>
      <c r="E22" s="215">
        <f t="shared" si="3"/>
        <v>6.0560827009328569E-3</v>
      </c>
      <c r="F22" s="52">
        <f t="shared" si="4"/>
        <v>0.62360074626865669</v>
      </c>
      <c r="H22" s="19">
        <v>22.279999999999998</v>
      </c>
      <c r="I22" s="140">
        <v>37.141000000000005</v>
      </c>
      <c r="J22" s="247">
        <f t="shared" si="5"/>
        <v>7.6911366554118753E-3</v>
      </c>
      <c r="K22" s="215">
        <f t="shared" si="6"/>
        <v>1.1466704538087021E-2</v>
      </c>
      <c r="L22" s="52">
        <f t="shared" si="7"/>
        <v>0.66701077199281911</v>
      </c>
      <c r="N22" s="27">
        <f t="shared" ref="N22:N23" si="18">(H22/B22)*10</f>
        <v>10.391791044776117</v>
      </c>
      <c r="O22" s="152">
        <f t="shared" ref="O22:O23" si="19">(I22/C22)*10</f>
        <v>10.669635162309683</v>
      </c>
      <c r="P22" s="52">
        <f t="shared" ref="P22:P23" si="20">(O22-N22)/N22</f>
        <v>2.6736884559783101E-2</v>
      </c>
    </row>
    <row r="23" spans="1:16" ht="20.100000000000001" customHeight="1" x14ac:dyDescent="0.25">
      <c r="A23" s="8" t="s">
        <v>204</v>
      </c>
      <c r="B23" s="19">
        <v>97.65</v>
      </c>
      <c r="C23" s="140">
        <v>148.05000000000001</v>
      </c>
      <c r="D23" s="247">
        <f t="shared" si="2"/>
        <v>1.9020627593057914E-2</v>
      </c>
      <c r="E23" s="215">
        <f t="shared" si="3"/>
        <v>2.5757053831459622E-2</v>
      </c>
      <c r="F23" s="52">
        <f>(C23-B23)/B23</f>
        <v>0.5161290322580645</v>
      </c>
      <c r="H23" s="19">
        <v>24.087</v>
      </c>
      <c r="I23" s="140">
        <v>34.125</v>
      </c>
      <c r="J23" s="247">
        <f t="shared" si="5"/>
        <v>8.314919596898826E-3</v>
      </c>
      <c r="K23" s="215">
        <f t="shared" si="6"/>
        <v>1.0535561572446072E-2</v>
      </c>
      <c r="L23" s="52">
        <f t="shared" si="7"/>
        <v>0.41673931996512642</v>
      </c>
      <c r="N23" s="27">
        <f t="shared" si="18"/>
        <v>2.4666666666666663</v>
      </c>
      <c r="O23" s="152">
        <f t="shared" si="19"/>
        <v>2.3049645390070919</v>
      </c>
      <c r="P23" s="52">
        <f t="shared" si="20"/>
        <v>-6.555491661874642E-2</v>
      </c>
    </row>
    <row r="24" spans="1:16" ht="20.100000000000001" customHeight="1" x14ac:dyDescent="0.25">
      <c r="A24" s="8" t="s">
        <v>177</v>
      </c>
      <c r="B24" s="19">
        <v>47.560000000000009</v>
      </c>
      <c r="C24" s="140">
        <v>57.83</v>
      </c>
      <c r="D24" s="247">
        <f t="shared" si="2"/>
        <v>9.2639124252517618E-3</v>
      </c>
      <c r="E24" s="215">
        <f t="shared" si="3"/>
        <v>1.0060995765439444E-2</v>
      </c>
      <c r="F24" s="52">
        <f>(C24-B24)/B24</f>
        <v>0.21593776282590385</v>
      </c>
      <c r="H24" s="19">
        <v>26.695</v>
      </c>
      <c r="I24" s="140">
        <v>33.134</v>
      </c>
      <c r="J24" s="247">
        <f t="shared" si="5"/>
        <v>9.215210638070917E-3</v>
      </c>
      <c r="K24" s="215">
        <f t="shared" si="6"/>
        <v>1.0229605777038187E-2</v>
      </c>
      <c r="L24" s="52">
        <f t="shared" ref="L24" si="21">(I24-H24)/H24</f>
        <v>0.24120621839295747</v>
      </c>
      <c r="N24" s="27">
        <f t="shared" ref="N24" si="22">(H24/B24)*10</f>
        <v>5.6129100084104273</v>
      </c>
      <c r="O24" s="152">
        <f t="shared" ref="O24" si="23">(I24/C24)*10</f>
        <v>5.7295521355697732</v>
      </c>
      <c r="P24" s="52">
        <f t="shared" ref="P24" si="24">(O24-N24)/N24</f>
        <v>2.0781043520129203E-2</v>
      </c>
    </row>
    <row r="25" spans="1:16" ht="20.100000000000001" customHeight="1" x14ac:dyDescent="0.25">
      <c r="A25" s="8" t="s">
        <v>195</v>
      </c>
      <c r="B25" s="19">
        <v>27.82</v>
      </c>
      <c r="C25" s="140">
        <v>36.180000000000007</v>
      </c>
      <c r="D25" s="247">
        <f t="shared" si="2"/>
        <v>5.4188823311712361E-3</v>
      </c>
      <c r="E25" s="215">
        <f t="shared" si="3"/>
        <v>6.2944289606363339E-3</v>
      </c>
      <c r="F25" s="52">
        <f t="shared" si="4"/>
        <v>0.30050323508267457</v>
      </c>
      <c r="H25" s="19">
        <v>18.792000000000002</v>
      </c>
      <c r="I25" s="140">
        <v>29.312999999999995</v>
      </c>
      <c r="J25" s="247">
        <f t="shared" si="5"/>
        <v>6.4870664285682222E-3</v>
      </c>
      <c r="K25" s="215">
        <f t="shared" si="6"/>
        <v>9.0499316153292795E-3</v>
      </c>
      <c r="L25" s="52">
        <f t="shared" si="7"/>
        <v>0.55986590038314132</v>
      </c>
      <c r="N25" s="27">
        <f t="shared" ref="N25:N29" si="25">(H25/B25)*10</f>
        <v>6.7548526240115025</v>
      </c>
      <c r="O25" s="152">
        <f t="shared" ref="O25:O29" si="26">(I25/C25)*10</f>
        <v>8.1019900497512403</v>
      </c>
      <c r="P25" s="52">
        <f t="shared" ref="P25:P29" si="27">(O25-N25)/N25</f>
        <v>0.19943254142230471</v>
      </c>
    </row>
    <row r="26" spans="1:16" ht="20.100000000000001" customHeight="1" x14ac:dyDescent="0.25">
      <c r="A26" s="8" t="s">
        <v>194</v>
      </c>
      <c r="B26" s="19">
        <v>51.260000000000005</v>
      </c>
      <c r="C26" s="140">
        <v>89.390000000000015</v>
      </c>
      <c r="D26" s="247">
        <f t="shared" si="2"/>
        <v>9.9846120882759737E-3</v>
      </c>
      <c r="E26" s="215">
        <f t="shared" si="3"/>
        <v>1.5551658507221721E-2</v>
      </c>
      <c r="F26" s="52">
        <f t="shared" si="4"/>
        <v>0.74385485758876324</v>
      </c>
      <c r="H26" s="19">
        <v>21.569000000000003</v>
      </c>
      <c r="I26" s="140">
        <v>27.206999999999997</v>
      </c>
      <c r="J26" s="247">
        <f t="shared" si="5"/>
        <v>7.4456968815340557E-3</v>
      </c>
      <c r="K26" s="215">
        <f t="shared" si="6"/>
        <v>8.3997369582868939E-3</v>
      </c>
      <c r="L26" s="52">
        <f t="shared" ref="L26:L30" si="28">(I26-H26)/H26</f>
        <v>0.26139366683666343</v>
      </c>
      <c r="N26" s="27">
        <f t="shared" si="25"/>
        <v>4.2077643386656263</v>
      </c>
      <c r="O26" s="152">
        <f t="shared" si="26"/>
        <v>3.0436290412797846</v>
      </c>
      <c r="P26" s="52">
        <f t="shared" si="27"/>
        <v>-0.27666361604153294</v>
      </c>
    </row>
    <row r="27" spans="1:16" ht="20.100000000000001" customHeight="1" x14ac:dyDescent="0.25">
      <c r="A27" s="8" t="s">
        <v>200</v>
      </c>
      <c r="B27" s="19">
        <v>86.86999999999999</v>
      </c>
      <c r="C27" s="140">
        <v>132.88</v>
      </c>
      <c r="D27" s="247">
        <f t="shared" si="2"/>
        <v>1.6920859385652236E-2</v>
      </c>
      <c r="E27" s="215">
        <f t="shared" si="3"/>
        <v>2.3117847437516745E-2</v>
      </c>
      <c r="F27" s="52">
        <f t="shared" si="4"/>
        <v>0.52964199378381505</v>
      </c>
      <c r="H27" s="19">
        <v>13.805000000000001</v>
      </c>
      <c r="I27" s="140">
        <v>26.839999999999996</v>
      </c>
      <c r="J27" s="247">
        <f t="shared" si="5"/>
        <v>4.7655359752226643E-3</v>
      </c>
      <c r="K27" s="215">
        <f t="shared" si="6"/>
        <v>8.2864314316323084E-3</v>
      </c>
      <c r="L27" s="52">
        <f t="shared" si="28"/>
        <v>0.94422310756972061</v>
      </c>
      <c r="N27" s="27">
        <f t="shared" si="25"/>
        <v>1.5891562104293777</v>
      </c>
      <c r="O27" s="152">
        <f t="shared" si="26"/>
        <v>2.0198675496688741</v>
      </c>
      <c r="P27" s="52">
        <f t="shared" si="27"/>
        <v>0.27103146714766413</v>
      </c>
    </row>
    <row r="28" spans="1:16" ht="20.100000000000001" customHeight="1" x14ac:dyDescent="0.25">
      <c r="A28" s="8" t="s">
        <v>224</v>
      </c>
      <c r="B28" s="19">
        <v>5.33</v>
      </c>
      <c r="C28" s="140">
        <v>5.38</v>
      </c>
      <c r="D28" s="247">
        <f t="shared" si="2"/>
        <v>1.0381970821402835E-3</v>
      </c>
      <c r="E28" s="215">
        <f t="shared" si="3"/>
        <v>9.3598750160927223E-4</v>
      </c>
      <c r="F28" s="52">
        <f t="shared" si="4"/>
        <v>9.3808630393995909E-3</v>
      </c>
      <c r="H28" s="19">
        <v>20.456</v>
      </c>
      <c r="I28" s="140">
        <v>24.012999999999998</v>
      </c>
      <c r="J28" s="247">
        <f t="shared" si="5"/>
        <v>7.0614852523835422E-3</v>
      </c>
      <c r="K28" s="215">
        <f t="shared" si="6"/>
        <v>7.4136392685464469E-3</v>
      </c>
      <c r="L28" s="52">
        <f t="shared" si="28"/>
        <v>0.17388541259288223</v>
      </c>
      <c r="N28" s="27">
        <f t="shared" ref="N28" si="29">(H28/B28)*10</f>
        <v>38.378986866791742</v>
      </c>
      <c r="O28" s="152">
        <f t="shared" ref="O28" si="30">(I28/C28)*10</f>
        <v>44.633828996282531</v>
      </c>
      <c r="P28" s="52">
        <f t="shared" ref="P28" si="31">(O28-N28)/N28</f>
        <v>0.16297569686246535</v>
      </c>
    </row>
    <row r="29" spans="1:16" ht="20.100000000000001" customHeight="1" x14ac:dyDescent="0.25">
      <c r="A29" s="8" t="s">
        <v>225</v>
      </c>
      <c r="B29" s="19">
        <v>51.75</v>
      </c>
      <c r="C29" s="140">
        <v>81.09</v>
      </c>
      <c r="D29" s="247">
        <f t="shared" si="2"/>
        <v>1.0080056097703502E-2</v>
      </c>
      <c r="E29" s="215">
        <f t="shared" si="3"/>
        <v>1.4107662919237155E-2</v>
      </c>
      <c r="F29" s="52">
        <f t="shared" si="4"/>
        <v>0.56695652173913047</v>
      </c>
      <c r="H29" s="19">
        <v>9.798</v>
      </c>
      <c r="I29" s="140">
        <v>18.07</v>
      </c>
      <c r="J29" s="247">
        <f t="shared" si="5"/>
        <v>3.3823050695568025E-3</v>
      </c>
      <c r="K29" s="215">
        <f t="shared" si="6"/>
        <v>5.5788306993143008E-3</v>
      </c>
      <c r="L29" s="52">
        <f t="shared" si="28"/>
        <v>0.84425392937334154</v>
      </c>
      <c r="N29" s="27">
        <f t="shared" si="25"/>
        <v>1.8933333333333333</v>
      </c>
      <c r="O29" s="152">
        <f t="shared" si="26"/>
        <v>2.2283882106301638</v>
      </c>
      <c r="P29" s="52">
        <f t="shared" si="27"/>
        <v>0.17696560420607244</v>
      </c>
    </row>
    <row r="30" spans="1:16" ht="20.100000000000001" customHeight="1" x14ac:dyDescent="0.25">
      <c r="A30" s="8" t="s">
        <v>218</v>
      </c>
      <c r="B30" s="19">
        <v>13.32</v>
      </c>
      <c r="C30" s="140">
        <v>38.5</v>
      </c>
      <c r="D30" s="247">
        <f t="shared" si="2"/>
        <v>2.5945187868871627E-3</v>
      </c>
      <c r="E30" s="215">
        <f t="shared" si="3"/>
        <v>6.6980518237838259E-3</v>
      </c>
      <c r="F30" s="52">
        <f t="shared" si="4"/>
        <v>1.8903903903903903</v>
      </c>
      <c r="H30" s="19">
        <v>4.968</v>
      </c>
      <c r="I30" s="140">
        <v>15.523</v>
      </c>
      <c r="J30" s="247">
        <f t="shared" si="5"/>
        <v>1.7149715845640125E-3</v>
      </c>
      <c r="K30" s="215">
        <f t="shared" si="6"/>
        <v>4.7924841696433806E-3</v>
      </c>
      <c r="L30" s="52">
        <f t="shared" si="28"/>
        <v>2.1245974235104668</v>
      </c>
      <c r="N30" s="27">
        <f t="shared" ref="N30" si="32">(H30/B30)*10</f>
        <v>3.7297297297297294</v>
      </c>
      <c r="O30" s="152">
        <f t="shared" ref="O30" si="33">(I30/C30)*10</f>
        <v>4.0319480519480519</v>
      </c>
      <c r="P30" s="52">
        <f t="shared" ref="P30" si="34">(O30-N30)/N30</f>
        <v>8.1029550159985045E-2</v>
      </c>
    </row>
    <row r="31" spans="1:16" ht="20.100000000000001" customHeight="1" x14ac:dyDescent="0.25">
      <c r="A31" s="8" t="s">
        <v>226</v>
      </c>
      <c r="B31" s="19">
        <v>19.579999999999998</v>
      </c>
      <c r="C31" s="140">
        <v>62.739999999999995</v>
      </c>
      <c r="D31" s="247">
        <f t="shared" si="2"/>
        <v>3.8138647032470449E-3</v>
      </c>
      <c r="E31" s="215">
        <f t="shared" si="3"/>
        <v>1.0915214842186939E-2</v>
      </c>
      <c r="F31" s="52">
        <f t="shared" si="4"/>
        <v>2.2042900919305413</v>
      </c>
      <c r="H31" s="19">
        <v>5.4749999999999996</v>
      </c>
      <c r="I31" s="140">
        <v>13.846</v>
      </c>
      <c r="J31" s="247">
        <f t="shared" si="5"/>
        <v>1.8899898199452431E-3</v>
      </c>
      <c r="K31" s="215">
        <f t="shared" si="6"/>
        <v>4.2747365723688879E-3</v>
      </c>
      <c r="L31" s="52">
        <f t="shared" si="7"/>
        <v>1.528949771689498</v>
      </c>
      <c r="N31" s="27">
        <f t="shared" si="15"/>
        <v>2.7962206332992849</v>
      </c>
      <c r="O31" s="152">
        <f t="shared" si="16"/>
        <v>2.2068855594517056</v>
      </c>
      <c r="P31" s="52">
        <f t="shared" si="17"/>
        <v>-0.21076129216320738</v>
      </c>
    </row>
    <row r="32" spans="1:16" ht="20.100000000000001" customHeight="1" thickBot="1" x14ac:dyDescent="0.3">
      <c r="A32" s="8" t="s">
        <v>17</v>
      </c>
      <c r="B32" s="19">
        <f>B33-SUM(B7:B31)</f>
        <v>779.28999999999905</v>
      </c>
      <c r="C32" s="140">
        <f>C33-SUM(C7:C31)</f>
        <v>330.85999999999876</v>
      </c>
      <c r="D32" s="247">
        <f t="shared" si="2"/>
        <v>0.15179298389138846</v>
      </c>
      <c r="E32" s="215">
        <f t="shared" si="3"/>
        <v>5.7561491595249564E-2</v>
      </c>
      <c r="F32" s="52">
        <f t="shared" si="4"/>
        <v>-0.57543404894198669</v>
      </c>
      <c r="H32" s="19">
        <f>H33-SUM(H7:H31)</f>
        <v>328.69800000000077</v>
      </c>
      <c r="I32" s="140">
        <f>I33-SUM(I7:I31)</f>
        <v>149.91699999999901</v>
      </c>
      <c r="J32" s="247">
        <f t="shared" si="5"/>
        <v>0.11346773951349097</v>
      </c>
      <c r="K32" s="215">
        <f t="shared" si="6"/>
        <v>4.6284535802384973E-2</v>
      </c>
      <c r="L32" s="52">
        <f t="shared" ref="L32:L33" si="35">(I32-H32)/H32</f>
        <v>-0.54390656468856324</v>
      </c>
      <c r="N32" s="27">
        <f t="shared" si="0"/>
        <v>4.2179163084346154</v>
      </c>
      <c r="O32" s="152">
        <f t="shared" si="1"/>
        <v>4.5311309919603326</v>
      </c>
      <c r="P32" s="52">
        <f t="shared" si="8"/>
        <v>7.425815512256094E-2</v>
      </c>
    </row>
    <row r="33" spans="1:16" ht="26.25" customHeight="1" thickBot="1" x14ac:dyDescent="0.3">
      <c r="A33" s="12" t="s">
        <v>18</v>
      </c>
      <c r="B33" s="17">
        <v>5133.8999999999987</v>
      </c>
      <c r="C33" s="145">
        <v>5747.94</v>
      </c>
      <c r="D33" s="243">
        <f>SUM(D7:D32)</f>
        <v>1</v>
      </c>
      <c r="E33" s="244">
        <f>SUM(E7:E32)</f>
        <v>0.99999999999999978</v>
      </c>
      <c r="F33" s="57">
        <f t="shared" si="4"/>
        <v>0.11960497867118584</v>
      </c>
      <c r="G33" s="1"/>
      <c r="H33" s="17">
        <v>2896.8410000000008</v>
      </c>
      <c r="I33" s="145">
        <v>3239.03</v>
      </c>
      <c r="J33" s="243">
        <f>SUM(J7:J32)</f>
        <v>1.0000000000000002</v>
      </c>
      <c r="K33" s="244">
        <f>SUM(K7:K32)</f>
        <v>0.99999999999999956</v>
      </c>
      <c r="L33" s="57">
        <f t="shared" si="35"/>
        <v>0.11812488155200762</v>
      </c>
      <c r="N33" s="29">
        <f t="shared" si="0"/>
        <v>5.642573871715463</v>
      </c>
      <c r="O33" s="146">
        <f t="shared" si="1"/>
        <v>5.6351144931923445</v>
      </c>
      <c r="P33" s="57">
        <f t="shared" si="8"/>
        <v>-1.3219815447184742E-3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jan-abr</v>
      </c>
      <c r="C37" s="364"/>
      <c r="D37" s="370" t="str">
        <f>B5</f>
        <v>jan-abr</v>
      </c>
      <c r="E37" s="364"/>
      <c r="F37" s="131" t="str">
        <f>F5</f>
        <v>2025/2024</v>
      </c>
      <c r="H37" s="359" t="str">
        <f>B5</f>
        <v>jan-abr</v>
      </c>
      <c r="I37" s="364"/>
      <c r="J37" s="370" t="str">
        <f>B5</f>
        <v>jan-abr</v>
      </c>
      <c r="K37" s="360"/>
      <c r="L37" s="131" t="str">
        <f>F37</f>
        <v>2025/2024</v>
      </c>
      <c r="N37" s="359" t="str">
        <f>B5</f>
        <v>jan-abr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170</v>
      </c>
      <c r="B39" s="39">
        <v>192.95999999999995</v>
      </c>
      <c r="C39" s="147">
        <v>1746.1000000000001</v>
      </c>
      <c r="D39" s="247">
        <f t="shared" ref="D39:D55" si="36">B39/$B$56</f>
        <v>0.16554706200293415</v>
      </c>
      <c r="E39" s="246">
        <f t="shared" ref="E39:E55" si="37">C39/$C$56</f>
        <v>0.69365930010368548</v>
      </c>
      <c r="F39" s="52">
        <f>(C39-B39)/B39</f>
        <v>8.0490257048092886</v>
      </c>
      <c r="H39" s="39">
        <v>118.47500000000002</v>
      </c>
      <c r="I39" s="147">
        <v>447.16799999999995</v>
      </c>
      <c r="J39" s="247">
        <f t="shared" ref="J39:J55" si="38">H39/$H$56</f>
        <v>0.22567784309318178</v>
      </c>
      <c r="K39" s="246">
        <f t="shared" ref="K39:K55" si="39">I39/$I$56</f>
        <v>0.5917628967755082</v>
      </c>
      <c r="L39" s="52">
        <f>(I39-H39)/H39</f>
        <v>2.7743658999788972</v>
      </c>
      <c r="N39" s="27">
        <f t="shared" ref="N39:N56" si="40">(H39/B39)*10</f>
        <v>6.1398735489220595</v>
      </c>
      <c r="O39" s="151">
        <f t="shared" ref="O39:O56" si="41">(I39/C39)*10</f>
        <v>2.5609529809289269</v>
      </c>
      <c r="P39" s="61">
        <f t="shared" si="8"/>
        <v>-0.5828980905675919</v>
      </c>
    </row>
    <row r="40" spans="1:16" ht="20.100000000000001" customHeight="1" x14ac:dyDescent="0.25">
      <c r="A40" s="38" t="s">
        <v>163</v>
      </c>
      <c r="B40" s="19">
        <v>113.88000000000001</v>
      </c>
      <c r="C40" s="140">
        <v>250.53</v>
      </c>
      <c r="D40" s="247">
        <f t="shared" si="36"/>
        <v>9.7701593184567503E-2</v>
      </c>
      <c r="E40" s="215">
        <f t="shared" si="37"/>
        <v>9.9526066350710901E-2</v>
      </c>
      <c r="F40" s="52">
        <f t="shared" ref="F40:F56" si="42">(C40-B40)/B40</f>
        <v>1.1999473129610112</v>
      </c>
      <c r="H40" s="19">
        <v>41.061999999999998</v>
      </c>
      <c r="I40" s="140">
        <v>64.468000000000004</v>
      </c>
      <c r="J40" s="247">
        <f t="shared" si="38"/>
        <v>7.8217206947391663E-2</v>
      </c>
      <c r="K40" s="215">
        <f t="shared" si="39"/>
        <v>8.5314178182078038E-2</v>
      </c>
      <c r="L40" s="52">
        <f t="shared" ref="L40:L56" si="43">(I40-H40)/H40</f>
        <v>0.57001607325507786</v>
      </c>
      <c r="N40" s="27">
        <f t="shared" si="40"/>
        <v>3.6057253249034065</v>
      </c>
      <c r="O40" s="152">
        <f t="shared" si="41"/>
        <v>2.5732646788807729</v>
      </c>
      <c r="P40" s="52">
        <f t="shared" si="8"/>
        <v>-0.28633923912390419</v>
      </c>
    </row>
    <row r="41" spans="1:16" ht="20.100000000000001" customHeight="1" x14ac:dyDescent="0.25">
      <c r="A41" s="38" t="s">
        <v>159</v>
      </c>
      <c r="B41" s="19">
        <v>242.27999999999997</v>
      </c>
      <c r="C41" s="140">
        <v>191.73999999999998</v>
      </c>
      <c r="D41" s="247">
        <f t="shared" si="36"/>
        <v>0.2078603968805498</v>
      </c>
      <c r="E41" s="215">
        <f t="shared" si="37"/>
        <v>7.617102926629668E-2</v>
      </c>
      <c r="F41" s="52">
        <f t="shared" si="42"/>
        <v>-0.20860161796268778</v>
      </c>
      <c r="H41" s="19">
        <v>65.289000000000016</v>
      </c>
      <c r="I41" s="140">
        <v>56.686</v>
      </c>
      <c r="J41" s="247">
        <f t="shared" si="38"/>
        <v>0.1243661590859738</v>
      </c>
      <c r="K41" s="215">
        <f t="shared" si="39"/>
        <v>7.5015814115984292E-2</v>
      </c>
      <c r="L41" s="52">
        <f t="shared" si="43"/>
        <v>-0.13176798541867718</v>
      </c>
      <c r="N41" s="27">
        <f t="shared" si="40"/>
        <v>2.6947746409113433</v>
      </c>
      <c r="O41" s="152">
        <f t="shared" si="41"/>
        <v>2.9563992907061647</v>
      </c>
      <c r="P41" s="52">
        <f t="shared" si="8"/>
        <v>9.7085910570370651E-2</v>
      </c>
    </row>
    <row r="42" spans="1:16" ht="20.100000000000001" customHeight="1" x14ac:dyDescent="0.25">
      <c r="A42" s="38" t="s">
        <v>166</v>
      </c>
      <c r="B42" s="19">
        <v>169.33999999999997</v>
      </c>
      <c r="C42" s="140">
        <v>70.440000000000012</v>
      </c>
      <c r="D42" s="247">
        <f t="shared" si="36"/>
        <v>0.14528264655667947</v>
      </c>
      <c r="E42" s="215">
        <f t="shared" si="37"/>
        <v>2.7983140197757064E-2</v>
      </c>
      <c r="F42" s="52">
        <f t="shared" ref="F42:F44" si="44">(C42-B42)/B42</f>
        <v>-0.58403212471949906</v>
      </c>
      <c r="H42" s="19">
        <v>80.87700000000001</v>
      </c>
      <c r="I42" s="140">
        <v>41.896000000000001</v>
      </c>
      <c r="J42" s="247">
        <f t="shared" si="38"/>
        <v>0.15405905816288046</v>
      </c>
      <c r="K42" s="215">
        <f t="shared" si="39"/>
        <v>5.5443364291064424E-2</v>
      </c>
      <c r="L42" s="52">
        <f t="shared" ref="L42:L54" si="45">(I42-H42)/H42</f>
        <v>-0.481978807324703</v>
      </c>
      <c r="N42" s="27">
        <f t="shared" si="40"/>
        <v>4.7760127554033316</v>
      </c>
      <c r="O42" s="152">
        <f t="shared" si="41"/>
        <v>5.9477569562748434</v>
      </c>
      <c r="P42" s="52">
        <f t="shared" ref="P42:P45" si="46">(O42-N42)/N42</f>
        <v>0.24533942032417344</v>
      </c>
    </row>
    <row r="43" spans="1:16" ht="20.100000000000001" customHeight="1" x14ac:dyDescent="0.25">
      <c r="A43" s="38" t="s">
        <v>172</v>
      </c>
      <c r="B43" s="19">
        <v>21.44</v>
      </c>
      <c r="C43" s="140">
        <v>34.81</v>
      </c>
      <c r="D43" s="247">
        <f t="shared" si="36"/>
        <v>1.8394118000326021E-2</v>
      </c>
      <c r="E43" s="215">
        <f t="shared" si="37"/>
        <v>1.3828692650254448E-2</v>
      </c>
      <c r="F43" s="52">
        <f t="shared" si="44"/>
        <v>0.62360074626865669</v>
      </c>
      <c r="H43" s="19">
        <v>22.279999999999998</v>
      </c>
      <c r="I43" s="140">
        <v>37.141000000000005</v>
      </c>
      <c r="J43" s="247">
        <f t="shared" si="38"/>
        <v>4.2440197038329512E-2</v>
      </c>
      <c r="K43" s="215">
        <f t="shared" si="39"/>
        <v>4.9150801821997901E-2</v>
      </c>
      <c r="L43" s="52">
        <f t="shared" si="45"/>
        <v>0.66701077199281911</v>
      </c>
      <c r="N43" s="27">
        <f t="shared" si="40"/>
        <v>10.391791044776117</v>
      </c>
      <c r="O43" s="152">
        <f t="shared" si="41"/>
        <v>10.669635162309683</v>
      </c>
      <c r="P43" s="52">
        <f t="shared" si="46"/>
        <v>2.6736884559783101E-2</v>
      </c>
    </row>
    <row r="44" spans="1:16" ht="20.100000000000001" customHeight="1" x14ac:dyDescent="0.25">
      <c r="A44" s="38" t="s">
        <v>177</v>
      </c>
      <c r="B44" s="19">
        <v>47.560000000000009</v>
      </c>
      <c r="C44" s="140">
        <v>57.83</v>
      </c>
      <c r="D44" s="247">
        <f t="shared" si="36"/>
        <v>4.0803369967141123E-2</v>
      </c>
      <c r="E44" s="215">
        <f t="shared" si="37"/>
        <v>2.2973665497391972E-2</v>
      </c>
      <c r="F44" s="52">
        <f t="shared" si="44"/>
        <v>0.21593776282590385</v>
      </c>
      <c r="H44" s="19">
        <v>26.695</v>
      </c>
      <c r="I44" s="140">
        <v>33.134</v>
      </c>
      <c r="J44" s="247">
        <f t="shared" si="38"/>
        <v>5.0850137340134938E-2</v>
      </c>
      <c r="K44" s="215">
        <f t="shared" si="39"/>
        <v>4.3848110378559492E-2</v>
      </c>
      <c r="L44" s="52">
        <f t="shared" si="45"/>
        <v>0.24120621839295747</v>
      </c>
      <c r="N44" s="27">
        <f t="shared" si="40"/>
        <v>5.6129100084104273</v>
      </c>
      <c r="O44" s="152">
        <f t="shared" si="41"/>
        <v>5.7295521355697732</v>
      </c>
      <c r="P44" s="52">
        <f t="shared" si="46"/>
        <v>2.0781043520129203E-2</v>
      </c>
    </row>
    <row r="45" spans="1:16" ht="20.100000000000001" customHeight="1" x14ac:dyDescent="0.25">
      <c r="A45" s="38" t="s">
        <v>175</v>
      </c>
      <c r="B45" s="19">
        <v>46.53</v>
      </c>
      <c r="C45" s="140">
        <v>25.92</v>
      </c>
      <c r="D45" s="247">
        <f t="shared" si="36"/>
        <v>3.991969732067023E-2</v>
      </c>
      <c r="E45" s="215">
        <f t="shared" si="37"/>
        <v>1.0297032849600554E-2</v>
      </c>
      <c r="F45" s="52">
        <f t="shared" ref="F45:F54" si="47">(C45-B45)/B45</f>
        <v>-0.44294003868471954</v>
      </c>
      <c r="H45" s="19">
        <v>23.649000000000001</v>
      </c>
      <c r="I45" s="140">
        <v>11.933</v>
      </c>
      <c r="J45" s="247">
        <f t="shared" si="38"/>
        <v>4.5047945231573371E-2</v>
      </c>
      <c r="K45" s="215">
        <f t="shared" si="39"/>
        <v>1.5791618915535415E-2</v>
      </c>
      <c r="L45" s="52">
        <f t="shared" si="45"/>
        <v>-0.49541206816355876</v>
      </c>
      <c r="N45" s="27">
        <f t="shared" si="40"/>
        <v>5.0825274016763373</v>
      </c>
      <c r="O45" s="152">
        <f t="shared" si="41"/>
        <v>4.60378086419753</v>
      </c>
      <c r="P45" s="52">
        <f t="shared" si="46"/>
        <v>-9.4194580696388461E-2</v>
      </c>
    </row>
    <row r="46" spans="1:16" ht="20.100000000000001" customHeight="1" x14ac:dyDescent="0.25">
      <c r="A46" s="38" t="s">
        <v>187</v>
      </c>
      <c r="B46" s="19">
        <v>13.09</v>
      </c>
      <c r="C46" s="140">
        <v>23.72</v>
      </c>
      <c r="D46" s="247">
        <f t="shared" si="36"/>
        <v>1.1230364021654272E-2</v>
      </c>
      <c r="E46" s="215">
        <f t="shared" si="37"/>
        <v>9.4230562960079135E-3</v>
      </c>
      <c r="F46" s="52">
        <f t="shared" si="47"/>
        <v>0.81207028265851788</v>
      </c>
      <c r="H46" s="19">
        <v>3.8810000000000002</v>
      </c>
      <c r="I46" s="140">
        <v>10.452999999999999</v>
      </c>
      <c r="J46" s="247">
        <f t="shared" si="38"/>
        <v>7.3927470693786737E-3</v>
      </c>
      <c r="K46" s="215">
        <f t="shared" si="39"/>
        <v>1.3833050576057293E-2</v>
      </c>
      <c r="L46" s="52">
        <f t="shared" si="45"/>
        <v>1.6933779953620198</v>
      </c>
      <c r="N46" s="27">
        <f t="shared" ref="N46:N55" si="48">(H46/B46)*10</f>
        <v>2.964858670741024</v>
      </c>
      <c r="O46" s="152">
        <f t="shared" ref="O46:O55" si="49">(I46/C46)*10</f>
        <v>4.4068296795952779</v>
      </c>
      <c r="P46" s="52">
        <f t="shared" ref="P46:P55" si="50">(O46-N46)/N46</f>
        <v>0.48635404550121569</v>
      </c>
    </row>
    <row r="47" spans="1:16" ht="20.100000000000001" customHeight="1" x14ac:dyDescent="0.25">
      <c r="A47" s="38" t="s">
        <v>188</v>
      </c>
      <c r="B47" s="19">
        <v>30.150000000000006</v>
      </c>
      <c r="C47" s="140">
        <v>18.800000000000004</v>
      </c>
      <c r="D47" s="247">
        <f t="shared" si="36"/>
        <v>2.586672843795847E-2</v>
      </c>
      <c r="E47" s="215">
        <f t="shared" si="37"/>
        <v>7.4685269125189212E-3</v>
      </c>
      <c r="F47" s="52">
        <f t="shared" si="47"/>
        <v>-0.37645107794361521</v>
      </c>
      <c r="H47" s="19">
        <v>15.395000000000001</v>
      </c>
      <c r="I47" s="140">
        <v>9.0319999999999983</v>
      </c>
      <c r="J47" s="247">
        <f t="shared" si="38"/>
        <v>2.9325261822490258E-2</v>
      </c>
      <c r="K47" s="215">
        <f t="shared" si="39"/>
        <v>1.1952560298761069E-2</v>
      </c>
      <c r="L47" s="52">
        <f t="shared" si="45"/>
        <v>-0.41331601169210797</v>
      </c>
      <c r="N47" s="27">
        <f t="shared" si="48"/>
        <v>5.1061359867330012</v>
      </c>
      <c r="O47" s="152">
        <f t="shared" si="49"/>
        <v>4.8042553191489343</v>
      </c>
      <c r="P47" s="52">
        <f t="shared" si="50"/>
        <v>-5.9121157048779578E-2</v>
      </c>
    </row>
    <row r="48" spans="1:16" ht="20.100000000000001" customHeight="1" x14ac:dyDescent="0.25">
      <c r="A48" s="38" t="s">
        <v>173</v>
      </c>
      <c r="B48" s="19">
        <v>30.7</v>
      </c>
      <c r="C48" s="140">
        <v>32.08</v>
      </c>
      <c r="D48" s="247">
        <f t="shared" si="36"/>
        <v>2.6338592472481753E-2</v>
      </c>
      <c r="E48" s="215">
        <f t="shared" si="37"/>
        <v>1.2744167199659942E-2</v>
      </c>
      <c r="F48" s="52">
        <f t="shared" si="47"/>
        <v>4.4951140065146548E-2</v>
      </c>
      <c r="H48" s="19">
        <v>10.113000000000001</v>
      </c>
      <c r="I48" s="140">
        <v>8.8149999999999977</v>
      </c>
      <c r="J48" s="247">
        <f t="shared" si="38"/>
        <v>1.9263811160171743E-2</v>
      </c>
      <c r="K48" s="215">
        <f t="shared" si="39"/>
        <v>1.166539183277002E-2</v>
      </c>
      <c r="L48" s="52">
        <f t="shared" ref="L48:L53" si="51">(I48-H48)/H48</f>
        <v>-0.12834964896667689</v>
      </c>
      <c r="N48" s="27">
        <f t="shared" ref="N48" si="52">(H48/B48)*10</f>
        <v>3.2941368078175906</v>
      </c>
      <c r="O48" s="152">
        <f t="shared" ref="O48" si="53">(I48/C48)*10</f>
        <v>2.747817955112219</v>
      </c>
      <c r="P48" s="52">
        <f t="shared" ref="P48" si="54">(O48-N48)/N48</f>
        <v>-0.16584582990264907</v>
      </c>
    </row>
    <row r="49" spans="1:16" ht="20.100000000000001" customHeight="1" x14ac:dyDescent="0.25">
      <c r="A49" s="38" t="s">
        <v>168</v>
      </c>
      <c r="B49" s="19">
        <v>166.59</v>
      </c>
      <c r="C49" s="140">
        <v>17.27</v>
      </c>
      <c r="D49" s="247">
        <f t="shared" si="36"/>
        <v>0.14292332638406305</v>
      </c>
      <c r="E49" s="215">
        <f t="shared" si="37"/>
        <v>6.8607159457022204E-3</v>
      </c>
      <c r="F49" s="52">
        <f t="shared" si="47"/>
        <v>-0.89633231286391735</v>
      </c>
      <c r="H49" s="19">
        <v>79.00200000000001</v>
      </c>
      <c r="I49" s="140">
        <v>8.1219999999999999</v>
      </c>
      <c r="J49" s="247">
        <f t="shared" si="38"/>
        <v>0.15048745271194383</v>
      </c>
      <c r="K49" s="215">
        <f t="shared" si="39"/>
        <v>1.0748305441379254E-2</v>
      </c>
      <c r="L49" s="52">
        <f t="shared" si="51"/>
        <v>-0.89719247613984454</v>
      </c>
      <c r="N49" s="27">
        <f t="shared" ref="N49:N50" si="55">(H49/B49)*10</f>
        <v>4.7423014586709895</v>
      </c>
      <c r="O49" s="152">
        <f t="shared" ref="O49:O50" si="56">(I49/C49)*10</f>
        <v>4.7029530978575567</v>
      </c>
      <c r="P49" s="52">
        <f t="shared" ref="P49:P50" si="57">(O49-N49)/N49</f>
        <v>-8.2973132679043278E-3</v>
      </c>
    </row>
    <row r="50" spans="1:16" ht="20.100000000000001" customHeight="1" x14ac:dyDescent="0.25">
      <c r="A50" s="38" t="s">
        <v>189</v>
      </c>
      <c r="B50" s="19">
        <v>16.869999999999997</v>
      </c>
      <c r="C50" s="140">
        <v>18.34</v>
      </c>
      <c r="D50" s="247">
        <f t="shared" si="36"/>
        <v>1.4473356840741601E-2</v>
      </c>
      <c r="E50" s="215">
        <f t="shared" si="37"/>
        <v>7.2857863604040953E-3</v>
      </c>
      <c r="F50" s="52">
        <f t="shared" si="47"/>
        <v>8.7136929460581075E-2</v>
      </c>
      <c r="H50" s="19">
        <v>6.7839999999999998</v>
      </c>
      <c r="I50" s="140">
        <v>7.9170000000000016</v>
      </c>
      <c r="J50" s="247">
        <f t="shared" si="38"/>
        <v>1.2922544735548807E-2</v>
      </c>
      <c r="K50" s="215">
        <f t="shared" si="39"/>
        <v>1.0477017259221814E-2</v>
      </c>
      <c r="L50" s="52">
        <f t="shared" si="51"/>
        <v>0.16701061320754743</v>
      </c>
      <c r="N50" s="27">
        <f t="shared" si="55"/>
        <v>4.0213396561944288</v>
      </c>
      <c r="O50" s="152">
        <f t="shared" si="56"/>
        <v>4.3167938931297716</v>
      </c>
      <c r="P50" s="52">
        <f t="shared" si="57"/>
        <v>7.3471594591675002E-2</v>
      </c>
    </row>
    <row r="51" spans="1:16" ht="20.100000000000001" customHeight="1" x14ac:dyDescent="0.25">
      <c r="A51" s="38" t="s">
        <v>167</v>
      </c>
      <c r="B51" s="19">
        <v>44.870000000000005</v>
      </c>
      <c r="C51" s="140">
        <v>10.100000000000001</v>
      </c>
      <c r="D51" s="247">
        <f t="shared" si="36"/>
        <v>3.8495525871018128E-2</v>
      </c>
      <c r="E51" s="215">
        <f t="shared" si="37"/>
        <v>4.012346905129846E-3</v>
      </c>
      <c r="F51" s="52">
        <f t="shared" si="47"/>
        <v>-0.77490528192556274</v>
      </c>
      <c r="H51" s="19">
        <v>14.164000000000001</v>
      </c>
      <c r="I51" s="140">
        <v>5.1270000000000007</v>
      </c>
      <c r="J51" s="247">
        <f t="shared" si="38"/>
        <v>2.6980383790435335E-2</v>
      </c>
      <c r="K51" s="215">
        <f t="shared" si="39"/>
        <v>6.7848512679083281E-3</v>
      </c>
      <c r="L51" s="52">
        <f t="shared" si="51"/>
        <v>-0.63802598136119737</v>
      </c>
      <c r="N51" s="27">
        <f t="shared" ref="N51" si="58">(H51/B51)*10</f>
        <v>3.1566748384221084</v>
      </c>
      <c r="O51" s="152">
        <f t="shared" ref="O51" si="59">(I51/C51)*10</f>
        <v>5.0762376237623759</v>
      </c>
      <c r="P51" s="52">
        <f t="shared" ref="P51" si="60">(O51-N51)/N51</f>
        <v>0.60809645706169024</v>
      </c>
    </row>
    <row r="52" spans="1:16" ht="20.100000000000001" customHeight="1" x14ac:dyDescent="0.25">
      <c r="A52" s="38" t="s">
        <v>190</v>
      </c>
      <c r="B52" s="19">
        <v>3.27</v>
      </c>
      <c r="C52" s="140">
        <v>3.8700000000000006</v>
      </c>
      <c r="D52" s="247">
        <f t="shared" si="36"/>
        <v>2.8054461688930077E-3</v>
      </c>
      <c r="E52" s="215">
        <f t="shared" si="37"/>
        <v>1.5374042101834161E-3</v>
      </c>
      <c r="F52" s="52">
        <f t="shared" si="47"/>
        <v>0.18348623853211024</v>
      </c>
      <c r="H52" s="19">
        <v>2.8540000000000001</v>
      </c>
      <c r="I52" s="140">
        <v>2.867</v>
      </c>
      <c r="J52" s="247">
        <f t="shared" si="38"/>
        <v>5.4364597103856568E-3</v>
      </c>
      <c r="K52" s="215">
        <f t="shared" si="39"/>
        <v>3.7940644792457917E-3</v>
      </c>
      <c r="L52" s="52">
        <f t="shared" si="51"/>
        <v>4.5550105115626837E-3</v>
      </c>
      <c r="N52" s="27">
        <f t="shared" ref="N52" si="61">(H52/B52)*10</f>
        <v>8.7278287461773711</v>
      </c>
      <c r="O52" s="152">
        <f t="shared" ref="O52" si="62">(I52/C52)*10</f>
        <v>7.4082687338501287</v>
      </c>
      <c r="P52" s="52">
        <f t="shared" ref="P52" si="63">(O52-N52)/N52</f>
        <v>-0.15118995235844718</v>
      </c>
    </row>
    <row r="53" spans="1:16" ht="20.100000000000001" customHeight="1" x14ac:dyDescent="0.25">
      <c r="A53" s="38" t="s">
        <v>186</v>
      </c>
      <c r="B53" s="19">
        <v>1.46</v>
      </c>
      <c r="C53" s="140">
        <v>4.76</v>
      </c>
      <c r="D53" s="247">
        <f t="shared" si="36"/>
        <v>1.2525845280072757E-3</v>
      </c>
      <c r="E53" s="215">
        <f t="shared" si="37"/>
        <v>1.89096745231862E-3</v>
      </c>
      <c r="F53" s="52">
        <f t="shared" si="47"/>
        <v>2.2602739726027399</v>
      </c>
      <c r="H53" s="19">
        <v>1.0180000000000002</v>
      </c>
      <c r="I53" s="140">
        <v>2.6709999999999998</v>
      </c>
      <c r="J53" s="247">
        <f t="shared" si="38"/>
        <v>1.9391436528285212E-3</v>
      </c>
      <c r="K53" s="215">
        <f t="shared" si="39"/>
        <v>3.534686509963554E-3</v>
      </c>
      <c r="L53" s="52">
        <f t="shared" si="51"/>
        <v>1.6237721021610994</v>
      </c>
      <c r="N53" s="27">
        <f t="shared" ref="N53" si="64">(H53/B53)*10</f>
        <v>6.9726027397260291</v>
      </c>
      <c r="O53" s="152">
        <f t="shared" ref="O53" si="65">(I53/C53)*10</f>
        <v>5.6113445378151265</v>
      </c>
      <c r="P53" s="52">
        <f t="shared" ref="P53" si="66">(O53-N53)/N53</f>
        <v>-0.19522956530352822</v>
      </c>
    </row>
    <row r="54" spans="1:16" ht="20.100000000000001" customHeight="1" x14ac:dyDescent="0.25">
      <c r="A54" s="38" t="s">
        <v>208</v>
      </c>
      <c r="B54" s="19">
        <v>1.08</v>
      </c>
      <c r="C54" s="140">
        <v>2.0700000000000003</v>
      </c>
      <c r="D54" s="247">
        <f t="shared" si="36"/>
        <v>9.2656937688209435E-4</v>
      </c>
      <c r="E54" s="215">
        <f t="shared" si="37"/>
        <v>8.2233248451671099E-4</v>
      </c>
      <c r="F54" s="52">
        <f t="shared" si="47"/>
        <v>0.91666666666666685</v>
      </c>
      <c r="H54" s="19">
        <v>0.94399999999999995</v>
      </c>
      <c r="I54" s="140">
        <v>1.96</v>
      </c>
      <c r="J54" s="247">
        <f t="shared" si="38"/>
        <v>1.7981842910315556E-3</v>
      </c>
      <c r="K54" s="215">
        <f t="shared" si="39"/>
        <v>2.5937796928223759E-3</v>
      </c>
      <c r="L54" s="52">
        <f t="shared" si="45"/>
        <v>1.076271186440678</v>
      </c>
      <c r="N54" s="27">
        <f t="shared" ref="N54" si="67">(H54/B54)*10</f>
        <v>8.7407407407407405</v>
      </c>
      <c r="O54" s="152">
        <f t="shared" ref="O54" si="68">(I54/C54)*10</f>
        <v>9.4685990338164245</v>
      </c>
      <c r="P54" s="52">
        <f t="shared" ref="P54" si="69">(O54-N54)/N54</f>
        <v>8.3271923360353689E-2</v>
      </c>
    </row>
    <row r="55" spans="1:16" ht="20.100000000000001" customHeight="1" thickBot="1" x14ac:dyDescent="0.3">
      <c r="A55" s="8" t="s">
        <v>17</v>
      </c>
      <c r="B55" s="19">
        <f>B56-SUM(B39:B54)</f>
        <v>23.519999999999982</v>
      </c>
      <c r="C55" s="140">
        <f>C56-SUM(C39:C54)</f>
        <v>8.8499999999999091</v>
      </c>
      <c r="D55" s="247">
        <f t="shared" si="36"/>
        <v>2.0178621985432261E-2</v>
      </c>
      <c r="E55" s="215">
        <f t="shared" si="37"/>
        <v>3.515769317861264E-3</v>
      </c>
      <c r="F55" s="52">
        <f t="shared" ref="F55" si="70">(C55-B55)/B55</f>
        <v>-0.62372448979592199</v>
      </c>
      <c r="H55" s="19">
        <f>H56-SUM(H39:H54)</f>
        <v>12.492000000000075</v>
      </c>
      <c r="I55" s="140">
        <f>I56-SUM(I39:I54)</f>
        <v>6.2640000000002374</v>
      </c>
      <c r="J55" s="247">
        <f t="shared" si="38"/>
        <v>2.3795464156320265E-2</v>
      </c>
      <c r="K55" s="215">
        <f t="shared" si="39"/>
        <v>8.2895081611428466E-3</v>
      </c>
      <c r="L55" s="52">
        <f t="shared" ref="L55" si="71">(I55-H55)/H55</f>
        <v>-0.49855907780978231</v>
      </c>
      <c r="N55" s="27">
        <f t="shared" si="48"/>
        <v>5.3112244897959551</v>
      </c>
      <c r="O55" s="152">
        <f t="shared" si="49"/>
        <v>7.0779661016952566</v>
      </c>
      <c r="P55" s="52">
        <f t="shared" si="50"/>
        <v>0.33264299321062507</v>
      </c>
    </row>
    <row r="56" spans="1:16" ht="26.25" customHeight="1" thickBot="1" x14ac:dyDescent="0.3">
      <c r="A56" s="12" t="s">
        <v>18</v>
      </c>
      <c r="B56" s="17">
        <v>1165.5899999999997</v>
      </c>
      <c r="C56" s="145">
        <v>2517.23</v>
      </c>
      <c r="D56" s="253">
        <f>SUM(D39:D55)</f>
        <v>0.99999999999999989</v>
      </c>
      <c r="E56" s="254">
        <f>SUM(E39:E55)</f>
        <v>1.0000000000000002</v>
      </c>
      <c r="F56" s="57">
        <f t="shared" si="42"/>
        <v>1.1596187338601058</v>
      </c>
      <c r="G56" s="1"/>
      <c r="H56" s="17">
        <v>524.97400000000005</v>
      </c>
      <c r="I56" s="145">
        <v>755.65400000000011</v>
      </c>
      <c r="J56" s="253">
        <f>SUM(J39:J55)</f>
        <v>1</v>
      </c>
      <c r="K56" s="254">
        <f>SUM(K39:K55)</f>
        <v>1.0000000000000002</v>
      </c>
      <c r="L56" s="57">
        <f t="shared" si="43"/>
        <v>0.43941223755843156</v>
      </c>
      <c r="M56" s="1"/>
      <c r="N56" s="29">
        <f t="shared" si="40"/>
        <v>4.5039336301787092</v>
      </c>
      <c r="O56" s="146">
        <f t="shared" si="41"/>
        <v>3.0019267210386023</v>
      </c>
      <c r="P56" s="57">
        <f t="shared" si="8"/>
        <v>-0.33348779810516649</v>
      </c>
    </row>
    <row r="58" spans="1:16" ht="15.75" thickBot="1" x14ac:dyDescent="0.3"/>
    <row r="59" spans="1:16" x14ac:dyDescent="0.25">
      <c r="A59" s="375" t="s">
        <v>15</v>
      </c>
      <c r="B59" s="369" t="s">
        <v>1</v>
      </c>
      <c r="C59" s="362"/>
      <c r="D59" s="369" t="s">
        <v>104</v>
      </c>
      <c r="E59" s="362"/>
      <c r="F59" s="130" t="s">
        <v>0</v>
      </c>
      <c r="H59" s="378" t="s">
        <v>19</v>
      </c>
      <c r="I59" s="379"/>
      <c r="J59" s="369" t="s">
        <v>104</v>
      </c>
      <c r="K59" s="367"/>
      <c r="L59" s="130" t="s">
        <v>0</v>
      </c>
      <c r="N59" s="361" t="s">
        <v>22</v>
      </c>
      <c r="O59" s="362"/>
      <c r="P59" s="130" t="s">
        <v>0</v>
      </c>
    </row>
    <row r="60" spans="1:16" x14ac:dyDescent="0.25">
      <c r="A60" s="376"/>
      <c r="B60" s="370" t="str">
        <f>B5</f>
        <v>jan-abr</v>
      </c>
      <c r="C60" s="364"/>
      <c r="D60" s="370" t="str">
        <f>B5</f>
        <v>jan-abr</v>
      </c>
      <c r="E60" s="364"/>
      <c r="F60" s="131" t="str">
        <f>F37</f>
        <v>2025/2024</v>
      </c>
      <c r="H60" s="359" t="str">
        <f>B5</f>
        <v>jan-abr</v>
      </c>
      <c r="I60" s="364"/>
      <c r="J60" s="370" t="str">
        <f>B5</f>
        <v>jan-abr</v>
      </c>
      <c r="K60" s="360"/>
      <c r="L60" s="131" t="str">
        <f>L37</f>
        <v>2025/2024</v>
      </c>
      <c r="N60" s="359" t="str">
        <f>B5</f>
        <v>jan-abr</v>
      </c>
      <c r="O60" s="360"/>
      <c r="P60" s="131" t="str">
        <f>P37</f>
        <v>2025/2024</v>
      </c>
    </row>
    <row r="61" spans="1:16" ht="19.5" customHeight="1" thickBot="1" x14ac:dyDescent="0.3">
      <c r="A61" s="377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164</v>
      </c>
      <c r="B62" s="39">
        <v>274.36</v>
      </c>
      <c r="C62" s="147">
        <v>601.17999999999995</v>
      </c>
      <c r="D62" s="247">
        <f t="shared" ref="D62:D83" si="72">B62/$B$84</f>
        <v>6.9137743775057894E-2</v>
      </c>
      <c r="E62" s="246">
        <f t="shared" ref="E62:E83" si="73">C62/$C$84</f>
        <v>0.18608293533000475</v>
      </c>
      <c r="F62" s="52">
        <f t="shared" ref="F62:F83" si="74">(C62-B62)/B62</f>
        <v>1.1912086309957717</v>
      </c>
      <c r="H62" s="19">
        <v>173.24299999999999</v>
      </c>
      <c r="I62" s="147">
        <v>559.67600000000004</v>
      </c>
      <c r="J62" s="245">
        <f t="shared" ref="J62:J84" si="75">H62/$H$84</f>
        <v>7.3040773365454281E-2</v>
      </c>
      <c r="K62" s="246">
        <f t="shared" ref="K62:K84" si="76">I62/$I$84</f>
        <v>0.22536901379412541</v>
      </c>
      <c r="L62" s="52">
        <f t="shared" ref="L62:L81" si="77">(I62-H62)/H62</f>
        <v>2.2305836310846616</v>
      </c>
      <c r="N62" s="40">
        <f t="shared" ref="N62" si="78">(H62/B62)*10</f>
        <v>6.3144408805948382</v>
      </c>
      <c r="O62" s="143">
        <f t="shared" ref="O62" si="79">(I62/C62)*10</f>
        <v>9.309624405336173</v>
      </c>
      <c r="P62" s="52">
        <f t="shared" ref="P62" si="80">(O62-N62)/N62</f>
        <v>0.47433867564521087</v>
      </c>
    </row>
    <row r="63" spans="1:16" ht="20.100000000000001" customHeight="1" x14ac:dyDescent="0.25">
      <c r="A63" s="38" t="s">
        <v>161</v>
      </c>
      <c r="B63" s="19">
        <v>283.49999999999994</v>
      </c>
      <c r="C63" s="140">
        <v>237.9</v>
      </c>
      <c r="D63" s="247">
        <f t="shared" si="72"/>
        <v>7.1440991253203481E-2</v>
      </c>
      <c r="E63" s="215">
        <f t="shared" si="73"/>
        <v>7.3637064298559735E-2</v>
      </c>
      <c r="F63" s="52">
        <f t="shared" si="74"/>
        <v>-0.16084656084656065</v>
      </c>
      <c r="H63" s="19">
        <v>451.46399999999994</v>
      </c>
      <c r="I63" s="140">
        <v>356.8610000000001</v>
      </c>
      <c r="J63" s="214">
        <f t="shared" si="75"/>
        <v>0.19034119535370231</v>
      </c>
      <c r="K63" s="215">
        <f t="shared" si="76"/>
        <v>0.14369994716869297</v>
      </c>
      <c r="L63" s="52">
        <f t="shared" si="77"/>
        <v>-0.20954716212145344</v>
      </c>
      <c r="N63" s="40">
        <f t="shared" ref="N63:N64" si="81">(H63/B63)*10</f>
        <v>15.924656084656085</v>
      </c>
      <c r="O63" s="143">
        <f t="shared" ref="O63:O64" si="82">(I63/C63)*10</f>
        <v>15.000462379150907</v>
      </c>
      <c r="P63" s="52">
        <f t="shared" si="8"/>
        <v>-5.8035394961883584E-2</v>
      </c>
    </row>
    <row r="64" spans="1:16" ht="20.100000000000001" customHeight="1" x14ac:dyDescent="0.25">
      <c r="A64" s="38" t="s">
        <v>171</v>
      </c>
      <c r="B64" s="19">
        <v>1336.0699999999997</v>
      </c>
      <c r="C64" s="140">
        <v>186.45</v>
      </c>
      <c r="D64" s="247">
        <f t="shared" si="72"/>
        <v>0.33668488600940943</v>
      </c>
      <c r="E64" s="215">
        <f t="shared" si="73"/>
        <v>5.7711772334873727E-2</v>
      </c>
      <c r="F64" s="52">
        <f t="shared" si="74"/>
        <v>-0.8604489285741016</v>
      </c>
      <c r="H64" s="19">
        <v>592.75900000000001</v>
      </c>
      <c r="I64" s="140">
        <v>280.54000000000002</v>
      </c>
      <c r="J64" s="214">
        <f t="shared" si="75"/>
        <v>0.24991241077176748</v>
      </c>
      <c r="K64" s="215">
        <f t="shared" si="76"/>
        <v>0.11296718660404224</v>
      </c>
      <c r="L64" s="52">
        <f t="shared" si="77"/>
        <v>-0.52672165247596403</v>
      </c>
      <c r="N64" s="40">
        <f t="shared" si="81"/>
        <v>4.4365864064008633</v>
      </c>
      <c r="O64" s="143">
        <f t="shared" si="82"/>
        <v>15.046393134888712</v>
      </c>
      <c r="P64" s="52">
        <f t="shared" si="8"/>
        <v>2.3914347105199174</v>
      </c>
    </row>
    <row r="65" spans="1:16" ht="20.100000000000001" customHeight="1" x14ac:dyDescent="0.25">
      <c r="A65" s="38" t="s">
        <v>174</v>
      </c>
      <c r="B65" s="19">
        <v>38.159999999999997</v>
      </c>
      <c r="C65" s="140">
        <v>51.88</v>
      </c>
      <c r="D65" s="247">
        <f t="shared" si="72"/>
        <v>9.6161842194788186E-3</v>
      </c>
      <c r="E65" s="215">
        <f t="shared" si="73"/>
        <v>1.6058389641905334E-2</v>
      </c>
      <c r="F65" s="52">
        <f t="shared" si="74"/>
        <v>0.35953878406708617</v>
      </c>
      <c r="H65" s="19">
        <v>191.40799999999999</v>
      </c>
      <c r="I65" s="140">
        <v>275.98299999999995</v>
      </c>
      <c r="J65" s="214">
        <f t="shared" si="75"/>
        <v>8.0699297220290997E-2</v>
      </c>
      <c r="K65" s="215">
        <f t="shared" si="76"/>
        <v>0.11113218457454688</v>
      </c>
      <c r="L65" s="52">
        <f t="shared" si="77"/>
        <v>0.44185718465267892</v>
      </c>
      <c r="N65" s="40">
        <f t="shared" ref="N65:N67" si="83">(H65/B65)*10</f>
        <v>50.159329140461217</v>
      </c>
      <c r="O65" s="143">
        <f t="shared" ref="O65:O67" si="84">(I65/C65)*10</f>
        <v>53.196414803392429</v>
      </c>
      <c r="P65" s="52">
        <f t="shared" ref="P65:P67" si="85">(O65-N65)/N65</f>
        <v>6.0548769590328004E-2</v>
      </c>
    </row>
    <row r="66" spans="1:16" ht="20.100000000000001" customHeight="1" x14ac:dyDescent="0.25">
      <c r="A66" s="38" t="s">
        <v>160</v>
      </c>
      <c r="B66" s="19">
        <v>577.17000000000007</v>
      </c>
      <c r="C66" s="140">
        <v>392.78</v>
      </c>
      <c r="D66" s="247">
        <f t="shared" si="72"/>
        <v>0.14544478631961716</v>
      </c>
      <c r="E66" s="215">
        <f t="shared" si="73"/>
        <v>0.12157699081626014</v>
      </c>
      <c r="F66" s="52">
        <f>(C65-B65)/B65</f>
        <v>0.35953878406708617</v>
      </c>
      <c r="H66" s="19">
        <v>331.86700000000002</v>
      </c>
      <c r="I66" s="140">
        <v>241.54499999999999</v>
      </c>
      <c r="J66" s="214">
        <f t="shared" si="75"/>
        <v>0.13991804768142563</v>
      </c>
      <c r="K66" s="215">
        <f t="shared" si="76"/>
        <v>9.7264771826739066E-2</v>
      </c>
      <c r="L66" s="52">
        <f t="shared" si="77"/>
        <v>-0.27216324611968057</v>
      </c>
      <c r="N66" s="40">
        <f t="shared" ref="N66" si="86">(H66/B66)*10</f>
        <v>5.7499003759724161</v>
      </c>
      <c r="O66" s="143">
        <f t="shared" ref="O66" si="87">(I66/C66)*10</f>
        <v>6.1496257446916847</v>
      </c>
      <c r="P66" s="52">
        <f t="shared" ref="P66" si="88">(O66-N66)/N66</f>
        <v>6.9518659904027905E-2</v>
      </c>
    </row>
    <row r="67" spans="1:16" ht="20.100000000000001" customHeight="1" x14ac:dyDescent="0.25">
      <c r="A67" s="38" t="s">
        <v>165</v>
      </c>
      <c r="B67" s="19">
        <v>208.74000000000004</v>
      </c>
      <c r="C67" s="140">
        <v>275.41000000000003</v>
      </c>
      <c r="D67" s="247">
        <f t="shared" si="72"/>
        <v>5.2601737263469846E-2</v>
      </c>
      <c r="E67" s="215">
        <f t="shared" si="73"/>
        <v>8.5247515252065309E-2</v>
      </c>
      <c r="F67" s="52">
        <f t="shared" si="74"/>
        <v>0.31939254575069453</v>
      </c>
      <c r="H67" s="19">
        <v>97.195999999999984</v>
      </c>
      <c r="I67" s="140">
        <v>123.46400000000001</v>
      </c>
      <c r="J67" s="214">
        <f t="shared" si="75"/>
        <v>4.097868893997849E-2</v>
      </c>
      <c r="K67" s="215">
        <f t="shared" si="76"/>
        <v>4.9716192795613713E-2</v>
      </c>
      <c r="L67" s="52">
        <f t="shared" si="77"/>
        <v>0.2702580353100954</v>
      </c>
      <c r="N67" s="40">
        <f t="shared" si="83"/>
        <v>4.6563188655743968</v>
      </c>
      <c r="O67" s="143">
        <f t="shared" si="84"/>
        <v>4.4829163792164408</v>
      </c>
      <c r="P67" s="52">
        <f t="shared" si="85"/>
        <v>-3.7240251658874589E-2</v>
      </c>
    </row>
    <row r="68" spans="1:16" ht="20.100000000000001" customHeight="1" x14ac:dyDescent="0.25">
      <c r="A68" s="38" t="s">
        <v>176</v>
      </c>
      <c r="B68" s="19">
        <v>12.399999999999999</v>
      </c>
      <c r="C68" s="140">
        <v>199.88</v>
      </c>
      <c r="D68" s="247">
        <f t="shared" si="72"/>
        <v>3.1247558784469956E-3</v>
      </c>
      <c r="E68" s="215">
        <f t="shared" si="73"/>
        <v>6.1868753308096332E-2</v>
      </c>
      <c r="F68" s="52">
        <f t="shared" si="74"/>
        <v>15.119354838709679</v>
      </c>
      <c r="H68" s="19">
        <v>9.5549999999999997</v>
      </c>
      <c r="I68" s="140">
        <v>112.396</v>
      </c>
      <c r="J68" s="214">
        <f t="shared" si="75"/>
        <v>4.0284720854921446E-3</v>
      </c>
      <c r="K68" s="215">
        <f t="shared" si="76"/>
        <v>4.5259356617765492E-2</v>
      </c>
      <c r="L68" s="52">
        <f t="shared" si="77"/>
        <v>10.763055991627422</v>
      </c>
      <c r="N68" s="40">
        <f t="shared" ref="N68:N69" si="89">(H68/B68)*10</f>
        <v>7.705645161290323</v>
      </c>
      <c r="O68" s="143">
        <f t="shared" ref="O68:O69" si="90">(I68/C68)*10</f>
        <v>5.6231739043426057</v>
      </c>
      <c r="P68" s="52">
        <f t="shared" ref="P68:P69" si="91">(O68-N68)/N68</f>
        <v>-0.27025268012717629</v>
      </c>
    </row>
    <row r="69" spans="1:16" ht="20.100000000000001" customHeight="1" x14ac:dyDescent="0.25">
      <c r="A69" s="38" t="s">
        <v>178</v>
      </c>
      <c r="B69" s="19">
        <v>121.28</v>
      </c>
      <c r="C69" s="140">
        <v>175.94</v>
      </c>
      <c r="D69" s="247">
        <f t="shared" si="72"/>
        <v>3.0562128462746103E-2</v>
      </c>
      <c r="E69" s="215">
        <f t="shared" si="73"/>
        <v>5.4458617455605707E-2</v>
      </c>
      <c r="F69" s="52">
        <f t="shared" si="74"/>
        <v>0.45069261213720313</v>
      </c>
      <c r="H69" s="19">
        <v>64.768000000000001</v>
      </c>
      <c r="I69" s="140">
        <v>81.494</v>
      </c>
      <c r="J69" s="214">
        <f t="shared" si="75"/>
        <v>2.7306758768514416E-2</v>
      </c>
      <c r="K69" s="215">
        <f t="shared" si="76"/>
        <v>3.2815812023632346E-2</v>
      </c>
      <c r="L69" s="52">
        <f t="shared" si="77"/>
        <v>0.25824481225296442</v>
      </c>
      <c r="N69" s="40">
        <f t="shared" si="89"/>
        <v>5.3403693931398424</v>
      </c>
      <c r="O69" s="143">
        <f t="shared" si="90"/>
        <v>4.6319199727179718</v>
      </c>
      <c r="P69" s="52">
        <f t="shared" si="91"/>
        <v>-0.13265925412049848</v>
      </c>
    </row>
    <row r="70" spans="1:16" ht="20.100000000000001" customHeight="1" x14ac:dyDescent="0.25">
      <c r="A70" s="38" t="s">
        <v>169</v>
      </c>
      <c r="B70" s="19">
        <v>98.830000000000013</v>
      </c>
      <c r="C70" s="140">
        <v>98.789999999999992</v>
      </c>
      <c r="D70" s="247">
        <f t="shared" si="72"/>
        <v>2.4904808344106182E-2</v>
      </c>
      <c r="E70" s="215">
        <f t="shared" si="73"/>
        <v>3.0578417747182493E-2</v>
      </c>
      <c r="F70" s="52">
        <f t="shared" si="74"/>
        <v>-4.0473540422969196E-4</v>
      </c>
      <c r="H70" s="19">
        <v>65.122</v>
      </c>
      <c r="I70" s="140">
        <v>77.339000000000013</v>
      </c>
      <c r="J70" s="214">
        <f t="shared" si="75"/>
        <v>2.7456008283769699E-2</v>
      </c>
      <c r="K70" s="215">
        <f t="shared" si="76"/>
        <v>3.114268640753555E-2</v>
      </c>
      <c r="L70" s="52">
        <f t="shared" si="77"/>
        <v>0.18760173213353418</v>
      </c>
      <c r="N70" s="40">
        <f t="shared" ref="N70:N71" si="92">(H70/B70)*10</f>
        <v>6.589294748558129</v>
      </c>
      <c r="O70" s="143">
        <f t="shared" ref="O70:O71" si="93">(I70/C70)*10</f>
        <v>7.8286263791881794</v>
      </c>
      <c r="P70" s="52">
        <f t="shared" ref="P70:P71" si="94">(O70-N70)/N70</f>
        <v>0.18808259122135054</v>
      </c>
    </row>
    <row r="71" spans="1:16" ht="20.100000000000001" customHeight="1" x14ac:dyDescent="0.25">
      <c r="A71" s="38" t="s">
        <v>162</v>
      </c>
      <c r="B71" s="19">
        <v>169.99</v>
      </c>
      <c r="C71" s="140">
        <v>123.62999999999995</v>
      </c>
      <c r="D71" s="247">
        <f t="shared" si="72"/>
        <v>4.2836875143322975E-2</v>
      </c>
      <c r="E71" s="215">
        <f t="shared" si="73"/>
        <v>3.8267130135481026E-2</v>
      </c>
      <c r="F71" s="52">
        <f t="shared" si="74"/>
        <v>-0.27272192481910734</v>
      </c>
      <c r="H71" s="19">
        <v>92.692999999999998</v>
      </c>
      <c r="I71" s="140">
        <v>66.652000000000001</v>
      </c>
      <c r="J71" s="214">
        <f t="shared" si="75"/>
        <v>3.9080184512875288E-2</v>
      </c>
      <c r="K71" s="215">
        <f t="shared" si="76"/>
        <v>2.6839270412535192E-2</v>
      </c>
      <c r="L71" s="52">
        <f t="shared" si="77"/>
        <v>-0.28093815066941408</v>
      </c>
      <c r="N71" s="40">
        <f t="shared" si="92"/>
        <v>5.452850167656921</v>
      </c>
      <c r="O71" s="143">
        <f t="shared" si="93"/>
        <v>5.3912480789452424</v>
      </c>
      <c r="P71" s="52">
        <f t="shared" si="94"/>
        <v>-1.1297227471436081E-2</v>
      </c>
    </row>
    <row r="72" spans="1:16" ht="20.100000000000001" customHeight="1" x14ac:dyDescent="0.25">
      <c r="A72" s="38" t="s">
        <v>180</v>
      </c>
      <c r="B72" s="19">
        <v>93.070000000000022</v>
      </c>
      <c r="C72" s="140">
        <v>127.58</v>
      </c>
      <c r="D72" s="247">
        <f t="shared" si="72"/>
        <v>2.3453308839279194E-2</v>
      </c>
      <c r="E72" s="215">
        <f t="shared" si="73"/>
        <v>3.9489771598193571E-2</v>
      </c>
      <c r="F72" s="52">
        <f t="shared" si="74"/>
        <v>0.37079617492210132</v>
      </c>
      <c r="H72" s="19">
        <v>24.439999999999998</v>
      </c>
      <c r="I72" s="140">
        <v>43.733000000000011</v>
      </c>
      <c r="J72" s="214">
        <f t="shared" si="75"/>
        <v>1.0304119075816642E-2</v>
      </c>
      <c r="K72" s="215">
        <f t="shared" si="76"/>
        <v>1.7610301460592358E-2</v>
      </c>
      <c r="L72" s="52">
        <f t="shared" si="77"/>
        <v>0.78940261865793848</v>
      </c>
      <c r="N72" s="40">
        <f t="shared" ref="N72:N73" si="95">(H72/B72)*10</f>
        <v>2.6259804448264741</v>
      </c>
      <c r="O72" s="143">
        <f t="shared" ref="O72:O82" si="96">(I72/C72)*10</f>
        <v>3.4278883837592105</v>
      </c>
      <c r="P72" s="52">
        <f t="shared" ref="P72:P73" si="97">(O72-N72)/N72</f>
        <v>0.3053746803456211</v>
      </c>
    </row>
    <row r="73" spans="1:16" ht="20.100000000000001" customHeight="1" x14ac:dyDescent="0.25">
      <c r="A73" s="38" t="s">
        <v>204</v>
      </c>
      <c r="B73" s="19">
        <v>97.65</v>
      </c>
      <c r="C73" s="140">
        <v>148.05000000000001</v>
      </c>
      <c r="D73" s="247">
        <f t="shared" si="72"/>
        <v>2.4607452542770095E-2</v>
      </c>
      <c r="E73" s="215">
        <f t="shared" si="73"/>
        <v>4.5825840140402557E-2</v>
      </c>
      <c r="F73" s="52">
        <f t="shared" si="74"/>
        <v>0.5161290322580645</v>
      </c>
      <c r="H73" s="19">
        <v>24.087</v>
      </c>
      <c r="I73" s="140">
        <v>34.125</v>
      </c>
      <c r="J73" s="214">
        <f t="shared" si="75"/>
        <v>1.0155291169361516E-2</v>
      </c>
      <c r="K73" s="215">
        <f t="shared" si="76"/>
        <v>1.3741374644838315E-2</v>
      </c>
      <c r="L73" s="52">
        <f t="shared" si="77"/>
        <v>0.41673931996512642</v>
      </c>
      <c r="N73" s="40">
        <f t="shared" si="95"/>
        <v>2.4666666666666663</v>
      </c>
      <c r="O73" s="143">
        <f t="shared" si="96"/>
        <v>2.3049645390070919</v>
      </c>
      <c r="P73" s="52">
        <f t="shared" si="97"/>
        <v>-6.555491661874642E-2</v>
      </c>
    </row>
    <row r="74" spans="1:16" ht="20.100000000000001" customHeight="1" x14ac:dyDescent="0.25">
      <c r="A74" s="38" t="s">
        <v>195</v>
      </c>
      <c r="B74" s="19">
        <v>27.82</v>
      </c>
      <c r="C74" s="140">
        <v>36.180000000000007</v>
      </c>
      <c r="D74" s="247">
        <f t="shared" si="72"/>
        <v>7.0105410111609215E-3</v>
      </c>
      <c r="E74" s="215">
        <f t="shared" si="73"/>
        <v>1.1198776739478316E-2</v>
      </c>
      <c r="F74" s="52">
        <f t="shared" si="74"/>
        <v>0.30050323508267457</v>
      </c>
      <c r="H74" s="19">
        <v>18.792000000000002</v>
      </c>
      <c r="I74" s="140">
        <v>29.312999999999995</v>
      </c>
      <c r="J74" s="214">
        <f t="shared" si="75"/>
        <v>7.92287257253463E-3</v>
      </c>
      <c r="K74" s="215">
        <f t="shared" si="76"/>
        <v>1.1803689815799136E-2</v>
      </c>
      <c r="L74" s="52">
        <f t="shared" si="77"/>
        <v>0.55986590038314132</v>
      </c>
      <c r="N74" s="40">
        <f t="shared" ref="N74:N81" si="98">(H74/B74)*10</f>
        <v>6.7548526240115025</v>
      </c>
      <c r="O74" s="143">
        <f t="shared" ref="O74:O81" si="99">(I74/C74)*10</f>
        <v>8.1019900497512403</v>
      </c>
      <c r="P74" s="52">
        <f t="shared" ref="P74:P81" si="100">(O74-N74)/N74</f>
        <v>0.19943254142230471</v>
      </c>
    </row>
    <row r="75" spans="1:16" ht="20.100000000000001" customHeight="1" x14ac:dyDescent="0.25">
      <c r="A75" s="38" t="s">
        <v>194</v>
      </c>
      <c r="B75" s="19">
        <v>51.260000000000005</v>
      </c>
      <c r="C75" s="140">
        <v>89.390000000000015</v>
      </c>
      <c r="D75" s="247">
        <f t="shared" si="72"/>
        <v>1.2917337607192986E-2</v>
      </c>
      <c r="E75" s="215">
        <f t="shared" si="73"/>
        <v>2.7668840595410908E-2</v>
      </c>
      <c r="F75" s="52">
        <f t="shared" si="74"/>
        <v>0.74385485758876324</v>
      </c>
      <c r="H75" s="19">
        <v>21.569000000000003</v>
      </c>
      <c r="I75" s="140">
        <v>27.206999999999997</v>
      </c>
      <c r="J75" s="214">
        <f t="shared" si="75"/>
        <v>9.093680210568297E-3</v>
      </c>
      <c r="K75" s="215">
        <f t="shared" si="76"/>
        <v>1.0955650694860543E-2</v>
      </c>
      <c r="L75" s="52">
        <f t="shared" si="77"/>
        <v>0.26139366683666343</v>
      </c>
      <c r="N75" s="40">
        <f t="shared" si="98"/>
        <v>4.2077643386656263</v>
      </c>
      <c r="O75" s="143">
        <f t="shared" si="99"/>
        <v>3.0436290412797846</v>
      </c>
      <c r="P75" s="52">
        <f t="shared" si="100"/>
        <v>-0.27666361604153294</v>
      </c>
    </row>
    <row r="76" spans="1:16" ht="20.100000000000001" customHeight="1" x14ac:dyDescent="0.25">
      <c r="A76" s="38" t="s">
        <v>200</v>
      </c>
      <c r="B76" s="19">
        <v>86.86999999999999</v>
      </c>
      <c r="C76" s="140">
        <v>132.88</v>
      </c>
      <c r="D76" s="247">
        <f t="shared" si="72"/>
        <v>2.1890930900055686E-2</v>
      </c>
      <c r="E76" s="215">
        <f t="shared" si="73"/>
        <v>4.1130277864617974E-2</v>
      </c>
      <c r="F76" s="52">
        <f t="shared" si="74"/>
        <v>0.52964199378381505</v>
      </c>
      <c r="H76" s="19">
        <v>13.805000000000001</v>
      </c>
      <c r="I76" s="140">
        <v>26.839999999999996</v>
      </c>
      <c r="J76" s="214">
        <f t="shared" si="75"/>
        <v>5.8203094861558414E-3</v>
      </c>
      <c r="K76" s="215">
        <f t="shared" si="76"/>
        <v>1.0807867999046457E-2</v>
      </c>
      <c r="L76" s="52">
        <f t="shared" si="77"/>
        <v>0.94422310756972061</v>
      </c>
      <c r="N76" s="40">
        <f t="shared" si="98"/>
        <v>1.5891562104293777</v>
      </c>
      <c r="O76" s="143">
        <f t="shared" si="99"/>
        <v>2.0198675496688741</v>
      </c>
      <c r="P76" s="52">
        <f t="shared" si="100"/>
        <v>0.27103146714766413</v>
      </c>
    </row>
    <row r="77" spans="1:16" ht="20.100000000000001" customHeight="1" x14ac:dyDescent="0.25">
      <c r="A77" s="38" t="s">
        <v>224</v>
      </c>
      <c r="B77" s="19">
        <v>5.33</v>
      </c>
      <c r="C77" s="140">
        <v>5.38</v>
      </c>
      <c r="D77" s="247">
        <f t="shared" si="72"/>
        <v>1.3431410348485877E-3</v>
      </c>
      <c r="E77" s="215">
        <f t="shared" si="73"/>
        <v>1.665268625162889E-3</v>
      </c>
      <c r="F77" s="52">
        <f t="shared" si="74"/>
        <v>9.3808630393995909E-3</v>
      </c>
      <c r="H77" s="19">
        <v>20.456</v>
      </c>
      <c r="I77" s="140">
        <v>24.012999999999998</v>
      </c>
      <c r="J77" s="214">
        <f t="shared" si="75"/>
        <v>8.6244296159944858E-3</v>
      </c>
      <c r="K77" s="215">
        <f t="shared" si="76"/>
        <v>9.6694982958682035E-3</v>
      </c>
      <c r="L77" s="52">
        <f t="shared" si="77"/>
        <v>0.17388541259288223</v>
      </c>
      <c r="N77" s="40">
        <f t="shared" si="98"/>
        <v>38.378986866791742</v>
      </c>
      <c r="O77" s="143">
        <f t="shared" si="99"/>
        <v>44.633828996282531</v>
      </c>
      <c r="P77" s="52">
        <f t="shared" si="100"/>
        <v>0.16297569686246535</v>
      </c>
    </row>
    <row r="78" spans="1:16" ht="20.100000000000001" customHeight="1" x14ac:dyDescent="0.25">
      <c r="A78" s="38" t="s">
        <v>225</v>
      </c>
      <c r="B78" s="19">
        <v>51.75</v>
      </c>
      <c r="C78" s="140">
        <v>81.09</v>
      </c>
      <c r="D78" s="247">
        <f t="shared" si="72"/>
        <v>1.3040815863680003E-2</v>
      </c>
      <c r="E78" s="215">
        <f t="shared" si="73"/>
        <v>2.5099745876293437E-2</v>
      </c>
      <c r="F78" s="52">
        <f t="shared" si="74"/>
        <v>0.56695652173913047</v>
      </c>
      <c r="H78" s="19">
        <v>9.798</v>
      </c>
      <c r="I78" s="140">
        <v>18.07</v>
      </c>
      <c r="J78" s="214">
        <f t="shared" si="75"/>
        <v>4.130923023930093E-3</v>
      </c>
      <c r="K78" s="215">
        <f t="shared" si="76"/>
        <v>7.2763850500286702E-3</v>
      </c>
      <c r="L78" s="52">
        <f t="shared" si="77"/>
        <v>0.84425392937334154</v>
      </c>
      <c r="N78" s="40">
        <f t="shared" si="98"/>
        <v>1.8933333333333333</v>
      </c>
      <c r="O78" s="143">
        <f t="shared" si="99"/>
        <v>2.2283882106301638</v>
      </c>
      <c r="P78" s="52">
        <f t="shared" si="100"/>
        <v>0.17696560420607244</v>
      </c>
    </row>
    <row r="79" spans="1:16" ht="20.100000000000001" customHeight="1" x14ac:dyDescent="0.25">
      <c r="A79" s="38" t="s">
        <v>218</v>
      </c>
      <c r="B79" s="19">
        <v>13.32</v>
      </c>
      <c r="C79" s="140">
        <v>38.5</v>
      </c>
      <c r="D79" s="247">
        <f t="shared" si="72"/>
        <v>3.3565926049124182E-3</v>
      </c>
      <c r="E79" s="215">
        <f t="shared" si="73"/>
        <v>1.1916885142894282E-2</v>
      </c>
      <c r="F79" s="52">
        <f t="shared" si="74"/>
        <v>1.8903903903903903</v>
      </c>
      <c r="H79" s="19">
        <v>4.968</v>
      </c>
      <c r="I79" s="140">
        <v>15.523</v>
      </c>
      <c r="J79" s="214">
        <f t="shared" si="75"/>
        <v>2.0945525191758217E-3</v>
      </c>
      <c r="K79" s="215">
        <f t="shared" si="76"/>
        <v>6.2507650875260126E-3</v>
      </c>
      <c r="L79" s="52">
        <f t="shared" si="77"/>
        <v>2.1245974235104668</v>
      </c>
      <c r="N79" s="40">
        <f t="shared" si="98"/>
        <v>3.7297297297297294</v>
      </c>
      <c r="O79" s="143">
        <f t="shared" si="99"/>
        <v>4.0319480519480519</v>
      </c>
      <c r="P79" s="52">
        <f t="shared" si="100"/>
        <v>8.1029550159985045E-2</v>
      </c>
    </row>
    <row r="80" spans="1:16" ht="20.100000000000001" customHeight="1" x14ac:dyDescent="0.25">
      <c r="A80" s="38" t="s">
        <v>226</v>
      </c>
      <c r="B80" s="19">
        <v>19.579999999999998</v>
      </c>
      <c r="C80" s="140">
        <v>62.739999999999995</v>
      </c>
      <c r="D80" s="247">
        <f t="shared" si="72"/>
        <v>4.9340903306445303E-3</v>
      </c>
      <c r="E80" s="215">
        <f t="shared" si="73"/>
        <v>1.941987984065421E-2</v>
      </c>
      <c r="F80" s="52">
        <f t="shared" si="74"/>
        <v>2.2042900919305413</v>
      </c>
      <c r="H80" s="19">
        <v>5.4749999999999996</v>
      </c>
      <c r="I80" s="140">
        <v>13.846</v>
      </c>
      <c r="J80" s="214">
        <f t="shared" si="75"/>
        <v>2.3083081808549966E-3</v>
      </c>
      <c r="K80" s="215">
        <f t="shared" si="76"/>
        <v>5.5754746764082441E-3</v>
      </c>
      <c r="L80" s="52">
        <f t="shared" si="77"/>
        <v>1.528949771689498</v>
      </c>
      <c r="N80" s="40">
        <f t="shared" si="98"/>
        <v>2.7962206332992849</v>
      </c>
      <c r="O80" s="143">
        <f t="shared" si="99"/>
        <v>2.2068855594517056</v>
      </c>
      <c r="P80" s="52">
        <f t="shared" si="100"/>
        <v>-0.21076129216320738</v>
      </c>
    </row>
    <row r="81" spans="1:16" ht="20.100000000000001" customHeight="1" x14ac:dyDescent="0.25">
      <c r="A81" s="38" t="s">
        <v>203</v>
      </c>
      <c r="B81" s="19">
        <v>141.93</v>
      </c>
      <c r="C81" s="140">
        <v>38.31</v>
      </c>
      <c r="D81" s="247">
        <f t="shared" si="72"/>
        <v>3.5765854986127596E-2</v>
      </c>
      <c r="E81" s="215">
        <f t="shared" si="73"/>
        <v>1.1858074540890388E-2</v>
      </c>
      <c r="F81" s="52">
        <f t="shared" si="74"/>
        <v>-0.7300782075671105</v>
      </c>
      <c r="H81" s="19">
        <v>38.091999999999999</v>
      </c>
      <c r="I81" s="140">
        <v>11.946000000000002</v>
      </c>
      <c r="J81" s="214">
        <f t="shared" si="75"/>
        <v>1.6059922415548589E-2</v>
      </c>
      <c r="K81" s="215">
        <f t="shared" si="76"/>
        <v>4.8103871503952685E-3</v>
      </c>
      <c r="L81" s="52">
        <f t="shared" si="77"/>
        <v>-0.68639084322167376</v>
      </c>
      <c r="N81" s="40">
        <f t="shared" si="98"/>
        <v>2.6838582399774538</v>
      </c>
      <c r="O81" s="143">
        <f t="shared" si="99"/>
        <v>3.1182458888018791</v>
      </c>
      <c r="P81" s="52">
        <f t="shared" si="100"/>
        <v>0.16185193478328966</v>
      </c>
    </row>
    <row r="82" spans="1:16" ht="20.100000000000001" customHeight="1" x14ac:dyDescent="0.25">
      <c r="A82" s="38" t="s">
        <v>223</v>
      </c>
      <c r="B82" s="19"/>
      <c r="C82" s="140">
        <v>18</v>
      </c>
      <c r="D82" s="247">
        <f t="shared" si="72"/>
        <v>0</v>
      </c>
      <c r="E82" s="215">
        <f t="shared" si="73"/>
        <v>5.5715307161583651E-3</v>
      </c>
      <c r="F82" s="52"/>
      <c r="H82" s="19"/>
      <c r="I82" s="140">
        <v>9.0630000000000006</v>
      </c>
      <c r="J82" s="214">
        <f t="shared" si="75"/>
        <v>0</v>
      </c>
      <c r="K82" s="215">
        <f t="shared" si="76"/>
        <v>3.6494674990818947E-3</v>
      </c>
      <c r="L82" s="52"/>
      <c r="N82" s="40"/>
      <c r="O82" s="143">
        <f t="shared" si="96"/>
        <v>5.0350000000000001</v>
      </c>
      <c r="P82" s="52"/>
    </row>
    <row r="83" spans="1:16" ht="20.100000000000001" customHeight="1" thickBot="1" x14ac:dyDescent="0.3">
      <c r="A83" s="8" t="s">
        <v>17</v>
      </c>
      <c r="B83" s="19">
        <f>B84-SUM(B62:B82)</f>
        <v>259.23</v>
      </c>
      <c r="C83" s="140">
        <f>C84-SUM(C62:C82)</f>
        <v>108.77000000000135</v>
      </c>
      <c r="D83" s="247">
        <f t="shared" si="72"/>
        <v>6.5325037610468942E-2</v>
      </c>
      <c r="E83" s="215">
        <f t="shared" si="73"/>
        <v>3.3667521999808492E-2</v>
      </c>
      <c r="F83" s="52">
        <f t="shared" si="74"/>
        <v>-0.58041121783743654</v>
      </c>
      <c r="H83" s="19">
        <f>H84-SUM(H62:H82)</f>
        <v>120.31000000000131</v>
      </c>
      <c r="I83" s="140">
        <f>I84-SUM(I62:I82)</f>
        <v>53.746999999999389</v>
      </c>
      <c r="J83" s="214">
        <f t="shared" si="75"/>
        <v>5.072375474678862E-2</v>
      </c>
      <c r="K83" s="215">
        <f t="shared" si="76"/>
        <v>2.1642715400325759E-2</v>
      </c>
      <c r="L83" s="52">
        <f t="shared" ref="L83" si="101">(I83-H83)/H83</f>
        <v>-0.55326240545259076</v>
      </c>
      <c r="N83" s="40">
        <f t="shared" ref="N83" si="102">(H83/B83)*10</f>
        <v>4.6410523473363927</v>
      </c>
      <c r="O83" s="143">
        <f t="shared" ref="O83" si="103">(I83/C83)*10</f>
        <v>4.9413441206213777</v>
      </c>
      <c r="P83" s="52">
        <f t="shared" ref="P83" si="104">(O83-N83)/N83</f>
        <v>6.4703379925746665E-2</v>
      </c>
    </row>
    <row r="84" spans="1:16" ht="26.25" customHeight="1" thickBot="1" x14ac:dyDescent="0.3">
      <c r="A84" s="12" t="s">
        <v>18</v>
      </c>
      <c r="B84" s="17">
        <v>3968.3100000000004</v>
      </c>
      <c r="C84" s="145">
        <v>3230.7100000000014</v>
      </c>
      <c r="D84" s="243">
        <f>SUM(D62:D83)</f>
        <v>0.99999999999999967</v>
      </c>
      <c r="E84" s="244">
        <f>SUM(E62:E83)</f>
        <v>0.99999999999999989</v>
      </c>
      <c r="F84" s="57">
        <f>(C84-B84)/B84</f>
        <v>-0.18587257547923397</v>
      </c>
      <c r="G84" s="1"/>
      <c r="H84" s="17">
        <v>2371.8670000000006</v>
      </c>
      <c r="I84" s="145">
        <v>2483.3760000000002</v>
      </c>
      <c r="J84" s="255">
        <f t="shared" si="75"/>
        <v>1</v>
      </c>
      <c r="K84" s="244">
        <f t="shared" si="76"/>
        <v>1</v>
      </c>
      <c r="L84" s="57">
        <f>(I84-H84)/H84</f>
        <v>4.701317569661348E-2</v>
      </c>
      <c r="M84" s="1"/>
      <c r="N84" s="37">
        <f t="shared" ref="N84:O84" si="105">(H84/B84)*10</f>
        <v>5.9770204444713251</v>
      </c>
      <c r="O84" s="150">
        <f t="shared" si="105"/>
        <v>7.6867809243169427</v>
      </c>
      <c r="P84" s="57">
        <f>(O84-N84)/N84</f>
        <v>0.28605565193057458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139</v>
      </c>
    </row>
    <row r="2" spans="1:18" ht="15.75" thickBot="1" x14ac:dyDescent="0.3"/>
    <row r="3" spans="1:18" x14ac:dyDescent="0.25">
      <c r="A3" s="350" t="s">
        <v>16</v>
      </c>
      <c r="B3" s="333"/>
      <c r="C3" s="333"/>
      <c r="D3" s="369" t="s">
        <v>1</v>
      </c>
      <c r="E3" s="362"/>
      <c r="F3" s="369" t="s">
        <v>104</v>
      </c>
      <c r="G3" s="362"/>
      <c r="H3" s="130" t="s">
        <v>0</v>
      </c>
      <c r="J3" s="363" t="s">
        <v>19</v>
      </c>
      <c r="K3" s="362"/>
      <c r="L3" s="372" t="s">
        <v>104</v>
      </c>
      <c r="M3" s="373"/>
      <c r="N3" s="130" t="s">
        <v>0</v>
      </c>
      <c r="P3" s="361" t="s">
        <v>22</v>
      </c>
      <c r="Q3" s="362"/>
      <c r="R3" s="130" t="s">
        <v>0</v>
      </c>
    </row>
    <row r="4" spans="1:18" x14ac:dyDescent="0.25">
      <c r="A4" s="368"/>
      <c r="B4" s="334"/>
      <c r="C4" s="334"/>
      <c r="D4" s="370" t="s">
        <v>153</v>
      </c>
      <c r="E4" s="364"/>
      <c r="F4" s="370" t="str">
        <f>D4</f>
        <v>jan-abr</v>
      </c>
      <c r="G4" s="364"/>
      <c r="H4" s="131" t="s">
        <v>152</v>
      </c>
      <c r="J4" s="359" t="str">
        <f>D4</f>
        <v>jan-abr</v>
      </c>
      <c r="K4" s="364"/>
      <c r="L4" s="365" t="str">
        <f>D4</f>
        <v>jan-abr</v>
      </c>
      <c r="M4" s="366"/>
      <c r="N4" s="131" t="str">
        <f>H4</f>
        <v>2025/2024</v>
      </c>
      <c r="P4" s="359" t="str">
        <f>D4</f>
        <v>jan-abr</v>
      </c>
      <c r="Q4" s="360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125445.06000000004</v>
      </c>
      <c r="E6" s="147">
        <v>121657.1</v>
      </c>
      <c r="F6" s="247">
        <f>D6/D8</f>
        <v>0.7921654811396569</v>
      </c>
      <c r="G6" s="246">
        <f>E6/E8</f>
        <v>0.79090868902102063</v>
      </c>
      <c r="H6" s="165">
        <f>(E6-D6)/D6</f>
        <v>-3.0196167150783253E-2</v>
      </c>
      <c r="I6" s="1"/>
      <c r="J6" s="115">
        <v>56227.417000000009</v>
      </c>
      <c r="K6" s="147">
        <v>54926.901000000013</v>
      </c>
      <c r="L6" s="247">
        <f>J6/J8</f>
        <v>0.67407704746492458</v>
      </c>
      <c r="M6" s="246">
        <f>K6/K8</f>
        <v>0.66244014531281004</v>
      </c>
      <c r="N6" s="165">
        <f>(K6-J6)/J6</f>
        <v>-2.3129570401571101E-2</v>
      </c>
      <c r="P6" s="27">
        <f t="shared" ref="P6:Q8" si="0">(J6/D6)*10</f>
        <v>4.4822344538716781</v>
      </c>
      <c r="Q6" s="152">
        <f t="shared" si="0"/>
        <v>4.5148948150169623</v>
      </c>
      <c r="R6" s="165">
        <f>(Q6-P6)/P6</f>
        <v>7.2866248924289964E-3</v>
      </c>
    </row>
    <row r="7" spans="1:18" ht="24" customHeight="1" thickBot="1" x14ac:dyDescent="0.3">
      <c r="A7" s="161" t="s">
        <v>21</v>
      </c>
      <c r="B7" s="1"/>
      <c r="C7" s="1"/>
      <c r="D7" s="117">
        <v>32912.080000000009</v>
      </c>
      <c r="E7" s="140">
        <v>32162.300000000007</v>
      </c>
      <c r="F7" s="247">
        <f>D7/D8</f>
        <v>0.20783451886034315</v>
      </c>
      <c r="G7" s="215">
        <f>E7/E8</f>
        <v>0.20909131097897926</v>
      </c>
      <c r="H7" s="55">
        <f t="shared" ref="H7:H8" si="1">(E7-D7)/D7</f>
        <v>-2.2781300969127515E-2</v>
      </c>
      <c r="J7" s="196">
        <v>27186.515000000014</v>
      </c>
      <c r="K7" s="142">
        <v>27989.119999999999</v>
      </c>
      <c r="L7" s="247">
        <f>J7/J8</f>
        <v>0.32592295253507536</v>
      </c>
      <c r="M7" s="215">
        <f>K7/K8</f>
        <v>0.33755985468719002</v>
      </c>
      <c r="N7" s="102">
        <f t="shared" ref="N7:N8" si="2">(K7-J7)/J7</f>
        <v>2.9522173033210936E-2</v>
      </c>
      <c r="P7" s="27">
        <f t="shared" si="0"/>
        <v>8.2603454415521611</v>
      </c>
      <c r="Q7" s="152">
        <f t="shared" si="0"/>
        <v>8.7024621995317482</v>
      </c>
      <c r="R7" s="102">
        <f t="shared" ref="R7:R8" si="3">(Q7-P7)/P7</f>
        <v>5.3522792855078355E-2</v>
      </c>
    </row>
    <row r="8" spans="1:18" ht="26.25" customHeight="1" thickBot="1" x14ac:dyDescent="0.3">
      <c r="A8" s="12" t="s">
        <v>12</v>
      </c>
      <c r="B8" s="162"/>
      <c r="C8" s="162"/>
      <c r="D8" s="163">
        <v>158357.14000000004</v>
      </c>
      <c r="E8" s="145">
        <v>153819.40000000002</v>
      </c>
      <c r="F8" s="243">
        <f>SUM(F6:F7)</f>
        <v>1</v>
      </c>
      <c r="G8" s="244">
        <f>SUM(G6:G7)</f>
        <v>0.99999999999999989</v>
      </c>
      <c r="H8" s="164">
        <f t="shared" si="1"/>
        <v>-2.865510200550489E-2</v>
      </c>
      <c r="I8" s="1"/>
      <c r="J8" s="17">
        <v>83413.93200000003</v>
      </c>
      <c r="K8" s="145">
        <v>82916.021000000008</v>
      </c>
      <c r="L8" s="243">
        <f>SUM(L6:L7)</f>
        <v>1</v>
      </c>
      <c r="M8" s="244">
        <f>SUM(M6:M7)</f>
        <v>1</v>
      </c>
      <c r="N8" s="164">
        <f t="shared" si="2"/>
        <v>-5.9691587251877983E-3</v>
      </c>
      <c r="O8" s="1"/>
      <c r="P8" s="29">
        <f t="shared" si="0"/>
        <v>5.2674563331972282</v>
      </c>
      <c r="Q8" s="146">
        <f t="shared" si="0"/>
        <v>5.3904787692579736</v>
      </c>
      <c r="R8" s="164">
        <f t="shared" si="3"/>
        <v>2.3355188591772078E-2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topLeftCell="A82" workbookViewId="0">
      <selection activeCell="H96" sqref="H96:I96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152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2025/2024</v>
      </c>
      <c r="N5" s="359" t="str">
        <f>B5</f>
        <v>jan-abr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159</v>
      </c>
      <c r="B7" s="39">
        <v>53957.98</v>
      </c>
      <c r="C7" s="147">
        <v>52571.32</v>
      </c>
      <c r="D7" s="247">
        <f>B7/$B$33</f>
        <v>0.34073600975617524</v>
      </c>
      <c r="E7" s="246">
        <f>C7/$C$33</f>
        <v>0.3417730143271917</v>
      </c>
      <c r="F7" s="52">
        <f>(C7-B7)/B7</f>
        <v>-2.5698886429773748E-2</v>
      </c>
      <c r="H7" s="39">
        <v>22243.057999999997</v>
      </c>
      <c r="I7" s="147">
        <v>22539.076999999997</v>
      </c>
      <c r="J7" s="247">
        <f>H7/$H$33</f>
        <v>0.26665878788689634</v>
      </c>
      <c r="K7" s="246">
        <f>I7/$I$33</f>
        <v>0.27183018104546997</v>
      </c>
      <c r="L7" s="52">
        <f>(I7-H7)/H7</f>
        <v>1.330837693270414E-2</v>
      </c>
      <c r="N7" s="27">
        <f t="shared" ref="N7:N33" si="0">(H7/B7)*10</f>
        <v>4.1222925691436183</v>
      </c>
      <c r="O7" s="151">
        <f t="shared" ref="O7:O33" si="1">(I7/C7)*10</f>
        <v>4.2873332836230853</v>
      </c>
      <c r="P7" s="61">
        <f>(O7-N7)/N7</f>
        <v>4.0036147777292093E-2</v>
      </c>
    </row>
    <row r="8" spans="1:16" ht="20.100000000000001" customHeight="1" x14ac:dyDescent="0.25">
      <c r="A8" s="8" t="s">
        <v>166</v>
      </c>
      <c r="B8" s="19">
        <v>20830.21</v>
      </c>
      <c r="C8" s="140">
        <v>23773.94</v>
      </c>
      <c r="D8" s="247">
        <f t="shared" ref="D8:D32" si="2">B8/$B$33</f>
        <v>0.13153944305889839</v>
      </c>
      <c r="E8" s="215">
        <f t="shared" ref="E8:E32" si="3">C8/$C$33</f>
        <v>0.15455748754708451</v>
      </c>
      <c r="F8" s="52">
        <f t="shared" ref="F8:F33" si="4">(C8-B8)/B8</f>
        <v>0.14132022672839112</v>
      </c>
      <c r="H8" s="19">
        <v>9283.1610000000001</v>
      </c>
      <c r="I8" s="140">
        <v>10422.928</v>
      </c>
      <c r="J8" s="247">
        <f t="shared" ref="J8:J32" si="5">H8/$H$33</f>
        <v>0.11129029380847315</v>
      </c>
      <c r="K8" s="215">
        <f t="shared" ref="K8:K32" si="6">I8/$I$33</f>
        <v>0.12570463312512303</v>
      </c>
      <c r="L8" s="52">
        <f t="shared" ref="L8:L33" si="7">(I8-H8)/H8</f>
        <v>0.12277789860587356</v>
      </c>
      <c r="M8" s="1"/>
      <c r="N8" s="27">
        <f t="shared" si="0"/>
        <v>4.45658541128486</v>
      </c>
      <c r="O8" s="152">
        <f t="shared" si="1"/>
        <v>4.3841820076941387</v>
      </c>
      <c r="P8" s="52">
        <f t="shared" ref="P8:P71" si="8">(O8-N8)/N8</f>
        <v>-1.6246385272317029E-2</v>
      </c>
    </row>
    <row r="9" spans="1:16" ht="20.100000000000001" customHeight="1" x14ac:dyDescent="0.25">
      <c r="A9" s="8" t="s">
        <v>160</v>
      </c>
      <c r="B9" s="19">
        <v>8972.58</v>
      </c>
      <c r="C9" s="140">
        <v>8316.01</v>
      </c>
      <c r="D9" s="247">
        <f t="shared" si="2"/>
        <v>5.6660406976281594E-2</v>
      </c>
      <c r="E9" s="215">
        <f t="shared" si="3"/>
        <v>5.4063466636848183E-2</v>
      </c>
      <c r="F9" s="52">
        <f t="shared" si="4"/>
        <v>-7.3175162550793607E-2</v>
      </c>
      <c r="H9" s="19">
        <v>9503.8169999999991</v>
      </c>
      <c r="I9" s="140">
        <v>9297.1859999999997</v>
      </c>
      <c r="J9" s="247">
        <f t="shared" si="5"/>
        <v>0.11393560730358568</v>
      </c>
      <c r="K9" s="215">
        <f t="shared" si="6"/>
        <v>0.11212773946304053</v>
      </c>
      <c r="L9" s="52">
        <f t="shared" si="7"/>
        <v>-2.1741895914031112E-2</v>
      </c>
      <c r="N9" s="27">
        <f t="shared" si="0"/>
        <v>10.592067164628233</v>
      </c>
      <c r="O9" s="152">
        <f t="shared" si="1"/>
        <v>11.17986390107756</v>
      </c>
      <c r="P9" s="52">
        <f t="shared" si="8"/>
        <v>5.549405298450618E-2</v>
      </c>
    </row>
    <row r="10" spans="1:16" ht="20.100000000000001" customHeight="1" x14ac:dyDescent="0.25">
      <c r="A10" s="8" t="s">
        <v>168</v>
      </c>
      <c r="B10" s="19">
        <v>21147.919999999998</v>
      </c>
      <c r="C10" s="140">
        <v>18714.129999999997</v>
      </c>
      <c r="D10" s="247">
        <f t="shared" si="2"/>
        <v>0.13354573087137087</v>
      </c>
      <c r="E10" s="215">
        <f t="shared" si="3"/>
        <v>0.12166300219608195</v>
      </c>
      <c r="F10" s="52">
        <f t="shared" si="4"/>
        <v>-0.11508413120533845</v>
      </c>
      <c r="H10" s="19">
        <v>9061.0479999999989</v>
      </c>
      <c r="I10" s="140">
        <v>8021.8</v>
      </c>
      <c r="J10" s="247">
        <f t="shared" si="5"/>
        <v>0.10862751320726613</v>
      </c>
      <c r="K10" s="215">
        <f t="shared" si="6"/>
        <v>9.6746079988570585E-2</v>
      </c>
      <c r="L10" s="52">
        <f t="shared" si="7"/>
        <v>-0.11469401773393087</v>
      </c>
      <c r="N10" s="27">
        <f t="shared" si="0"/>
        <v>4.2846048216562194</v>
      </c>
      <c r="O10" s="152">
        <f t="shared" si="1"/>
        <v>4.2864936815123125</v>
      </c>
      <c r="P10" s="52">
        <f t="shared" si="8"/>
        <v>4.4084809094785193E-4</v>
      </c>
    </row>
    <row r="11" spans="1:16" ht="20.100000000000001" customHeight="1" x14ac:dyDescent="0.25">
      <c r="A11" s="8" t="s">
        <v>162</v>
      </c>
      <c r="B11" s="19">
        <v>8888.7899999999991</v>
      </c>
      <c r="C11" s="140">
        <v>10109.509999999998</v>
      </c>
      <c r="D11" s="247">
        <f t="shared" si="2"/>
        <v>5.6131286533717392E-2</v>
      </c>
      <c r="E11" s="215">
        <f t="shared" si="3"/>
        <v>6.572324427217896E-2</v>
      </c>
      <c r="F11" s="52">
        <f t="shared" si="4"/>
        <v>0.137332527824372</v>
      </c>
      <c r="H11" s="19">
        <v>4823.2459999999992</v>
      </c>
      <c r="I11" s="140">
        <v>5983.7350000000006</v>
      </c>
      <c r="J11" s="247">
        <f t="shared" si="5"/>
        <v>5.7823026493943469E-2</v>
      </c>
      <c r="K11" s="215">
        <f t="shared" si="6"/>
        <v>7.216621019477043E-2</v>
      </c>
      <c r="L11" s="52">
        <f t="shared" si="7"/>
        <v>0.24060331983896355</v>
      </c>
      <c r="N11" s="27">
        <f t="shared" si="0"/>
        <v>5.426212116609797</v>
      </c>
      <c r="O11" s="152">
        <f t="shared" si="1"/>
        <v>5.918916940583669</v>
      </c>
      <c r="P11" s="52">
        <f t="shared" si="8"/>
        <v>9.0800877921024856E-2</v>
      </c>
    </row>
    <row r="12" spans="1:16" ht="20.100000000000001" customHeight="1" x14ac:dyDescent="0.25">
      <c r="A12" s="8" t="s">
        <v>163</v>
      </c>
      <c r="B12" s="19">
        <v>9530.68</v>
      </c>
      <c r="C12" s="140">
        <v>9466.9700000000012</v>
      </c>
      <c r="D12" s="247">
        <f t="shared" si="2"/>
        <v>6.0184719173382403E-2</v>
      </c>
      <c r="E12" s="215">
        <f t="shared" si="3"/>
        <v>6.1546007850765291E-2</v>
      </c>
      <c r="F12" s="52">
        <f t="shared" si="4"/>
        <v>-6.6847276374822281E-3</v>
      </c>
      <c r="H12" s="19">
        <v>4210.5109999999995</v>
      </c>
      <c r="I12" s="140">
        <v>4181.4539999999997</v>
      </c>
      <c r="J12" s="247">
        <f t="shared" si="5"/>
        <v>5.0477311152290476E-2</v>
      </c>
      <c r="K12" s="215">
        <f t="shared" si="6"/>
        <v>5.0429988674926873E-2</v>
      </c>
      <c r="L12" s="52">
        <f t="shared" si="7"/>
        <v>-6.9010626026151673E-3</v>
      </c>
      <c r="N12" s="27">
        <f t="shared" si="0"/>
        <v>4.4178495133610607</v>
      </c>
      <c r="O12" s="152">
        <f t="shared" si="1"/>
        <v>4.4168873462153142</v>
      </c>
      <c r="P12" s="52">
        <f t="shared" si="8"/>
        <v>-2.1779083756397034E-4</v>
      </c>
    </row>
    <row r="13" spans="1:16" ht="20.100000000000001" customHeight="1" x14ac:dyDescent="0.25">
      <c r="A13" s="8" t="s">
        <v>173</v>
      </c>
      <c r="B13" s="19">
        <v>5605.17</v>
      </c>
      <c r="C13" s="140">
        <v>3882.07</v>
      </c>
      <c r="D13" s="247">
        <f t="shared" si="2"/>
        <v>3.5395751653509278E-2</v>
      </c>
      <c r="E13" s="215">
        <f t="shared" si="3"/>
        <v>2.5237843861047451E-2</v>
      </c>
      <c r="F13" s="52">
        <f t="shared" si="4"/>
        <v>-0.30741262084825255</v>
      </c>
      <c r="H13" s="19">
        <v>3901.8850000000002</v>
      </c>
      <c r="I13" s="140">
        <v>2920.9389999999999</v>
      </c>
      <c r="J13" s="247">
        <f t="shared" si="5"/>
        <v>4.6777377668756823E-2</v>
      </c>
      <c r="K13" s="215">
        <f t="shared" si="6"/>
        <v>3.5227679340763339E-2</v>
      </c>
      <c r="L13" s="52">
        <f t="shared" si="7"/>
        <v>-0.25140310388440468</v>
      </c>
      <c r="N13" s="27">
        <f t="shared" si="0"/>
        <v>6.9612250832713372</v>
      </c>
      <c r="O13" s="152">
        <f t="shared" si="1"/>
        <v>7.524179110629122</v>
      </c>
      <c r="P13" s="52">
        <f t="shared" si="8"/>
        <v>8.0869964786892359E-2</v>
      </c>
    </row>
    <row r="14" spans="1:16" ht="20.100000000000001" customHeight="1" x14ac:dyDescent="0.25">
      <c r="A14" s="8" t="s">
        <v>174</v>
      </c>
      <c r="B14" s="19">
        <v>583.99</v>
      </c>
      <c r="C14" s="140">
        <v>728.61</v>
      </c>
      <c r="D14" s="247">
        <f t="shared" si="2"/>
        <v>3.6878034043807567E-3</v>
      </c>
      <c r="E14" s="215">
        <f t="shared" si="3"/>
        <v>4.7367887275597256E-3</v>
      </c>
      <c r="F14" s="52">
        <f t="shared" si="4"/>
        <v>0.24764122673333447</v>
      </c>
      <c r="H14" s="19">
        <v>1758.5140000000001</v>
      </c>
      <c r="I14" s="140">
        <v>2299.3180000000002</v>
      </c>
      <c r="J14" s="247">
        <f t="shared" si="5"/>
        <v>2.1081778041586629E-2</v>
      </c>
      <c r="K14" s="215">
        <f t="shared" si="6"/>
        <v>2.7730684278735464E-2</v>
      </c>
      <c r="L14" s="52">
        <f t="shared" si="7"/>
        <v>0.30753465710253092</v>
      </c>
      <c r="N14" s="27">
        <f t="shared" si="0"/>
        <v>30.112056713299889</v>
      </c>
      <c r="O14" s="152">
        <f t="shared" si="1"/>
        <v>31.557595970409412</v>
      </c>
      <c r="P14" s="52">
        <f t="shared" si="8"/>
        <v>4.8005331248963064E-2</v>
      </c>
    </row>
    <row r="15" spans="1:16" ht="20.100000000000001" customHeight="1" x14ac:dyDescent="0.25">
      <c r="A15" s="8" t="s">
        <v>165</v>
      </c>
      <c r="B15" s="19">
        <v>2675.0299999999997</v>
      </c>
      <c r="C15" s="140">
        <v>2556.56</v>
      </c>
      <c r="D15" s="247">
        <f t="shared" si="2"/>
        <v>1.6892386412131463E-2</v>
      </c>
      <c r="E15" s="215">
        <f t="shared" si="3"/>
        <v>1.6620530310220958E-2</v>
      </c>
      <c r="F15" s="52">
        <f t="shared" si="4"/>
        <v>-4.4287353786686433E-2</v>
      </c>
      <c r="H15" s="19">
        <v>2426.1559999999999</v>
      </c>
      <c r="I15" s="140">
        <v>2265.991</v>
      </c>
      <c r="J15" s="247">
        <f t="shared" si="5"/>
        <v>2.9085740736931091E-2</v>
      </c>
      <c r="K15" s="215">
        <f t="shared" si="6"/>
        <v>2.7328747480538162E-2</v>
      </c>
      <c r="L15" s="52">
        <f t="shared" si="7"/>
        <v>-6.6015952807651268E-2</v>
      </c>
      <c r="N15" s="27">
        <f t="shared" si="0"/>
        <v>9.0696403404821631</v>
      </c>
      <c r="O15" s="152">
        <f t="shared" si="1"/>
        <v>8.8634375880088871</v>
      </c>
      <c r="P15" s="52">
        <f t="shared" si="8"/>
        <v>-2.2735493882033442E-2</v>
      </c>
    </row>
    <row r="16" spans="1:16" ht="20.100000000000001" customHeight="1" x14ac:dyDescent="0.25">
      <c r="A16" s="8" t="s">
        <v>170</v>
      </c>
      <c r="B16" s="19">
        <v>3597.5</v>
      </c>
      <c r="C16" s="140">
        <v>3421.9799999999996</v>
      </c>
      <c r="D16" s="247">
        <f t="shared" si="2"/>
        <v>2.2717636855527957E-2</v>
      </c>
      <c r="E16" s="215">
        <f t="shared" si="3"/>
        <v>2.2246738707861306E-2</v>
      </c>
      <c r="F16" s="52">
        <f t="shared" si="4"/>
        <v>-4.8789437109103669E-2</v>
      </c>
      <c r="H16" s="19">
        <v>1933.1229999999998</v>
      </c>
      <c r="I16" s="140">
        <v>1763.1179999999999</v>
      </c>
      <c r="J16" s="247">
        <f t="shared" si="5"/>
        <v>2.317506145136522E-2</v>
      </c>
      <c r="K16" s="215">
        <f t="shared" si="6"/>
        <v>2.1263900253969008E-2</v>
      </c>
      <c r="L16" s="52">
        <f t="shared" si="7"/>
        <v>-8.7943188302037636E-2</v>
      </c>
      <c r="N16" s="27">
        <f t="shared" si="0"/>
        <v>5.3735177206393328</v>
      </c>
      <c r="O16" s="152">
        <f t="shared" si="1"/>
        <v>5.1523328599232032</v>
      </c>
      <c r="P16" s="52">
        <f t="shared" si="8"/>
        <v>-4.1162023131806717E-2</v>
      </c>
    </row>
    <row r="17" spans="1:16" ht="20.100000000000001" customHeight="1" x14ac:dyDescent="0.25">
      <c r="A17" s="8" t="s">
        <v>169</v>
      </c>
      <c r="B17" s="19">
        <v>2250.9499999999998</v>
      </c>
      <c r="C17" s="140">
        <v>1857.9599999999998</v>
      </c>
      <c r="D17" s="247">
        <f t="shared" si="2"/>
        <v>1.4214389070173913E-2</v>
      </c>
      <c r="E17" s="215">
        <f t="shared" si="3"/>
        <v>1.2078840510364758E-2</v>
      </c>
      <c r="F17" s="52">
        <f t="shared" si="4"/>
        <v>-0.17458850707479065</v>
      </c>
      <c r="H17" s="19">
        <v>1431.1590000000001</v>
      </c>
      <c r="I17" s="140">
        <v>1276.4069999999999</v>
      </c>
      <c r="J17" s="247">
        <f t="shared" si="5"/>
        <v>1.7157313720686372E-2</v>
      </c>
      <c r="K17" s="215">
        <f t="shared" si="6"/>
        <v>1.5393973138194844E-2</v>
      </c>
      <c r="L17" s="52">
        <f t="shared" si="7"/>
        <v>-0.1081305431471976</v>
      </c>
      <c r="N17" s="27">
        <f t="shared" si="0"/>
        <v>6.3580221684177811</v>
      </c>
      <c r="O17" s="152">
        <f t="shared" si="1"/>
        <v>6.869937996512304</v>
      </c>
      <c r="P17" s="52">
        <f t="shared" si="8"/>
        <v>8.0514948601054515E-2</v>
      </c>
    </row>
    <row r="18" spans="1:16" ht="20.100000000000001" customHeight="1" x14ac:dyDescent="0.25">
      <c r="A18" s="8" t="s">
        <v>179</v>
      </c>
      <c r="B18" s="19">
        <v>2115.79</v>
      </c>
      <c r="C18" s="140">
        <v>2087.1800000000003</v>
      </c>
      <c r="D18" s="247">
        <f t="shared" si="2"/>
        <v>1.3360875297444752E-2</v>
      </c>
      <c r="E18" s="215">
        <f t="shared" si="3"/>
        <v>1.3569029654256885E-2</v>
      </c>
      <c r="F18" s="52">
        <f t="shared" si="4"/>
        <v>-1.3522135939767024E-2</v>
      </c>
      <c r="H18" s="19">
        <v>1168.2259999999999</v>
      </c>
      <c r="I18" s="140">
        <v>1121.2249999999999</v>
      </c>
      <c r="J18" s="247">
        <f t="shared" si="5"/>
        <v>1.4005166427114355E-2</v>
      </c>
      <c r="K18" s="215">
        <f t="shared" si="6"/>
        <v>1.3522416855965624E-2</v>
      </c>
      <c r="L18" s="52">
        <f t="shared" si="7"/>
        <v>-4.0232797421046941E-2</v>
      </c>
      <c r="N18" s="27">
        <f t="shared" si="0"/>
        <v>5.5214647956555227</v>
      </c>
      <c r="O18" s="152">
        <f t="shared" si="1"/>
        <v>5.3719612108203396</v>
      </c>
      <c r="P18" s="52">
        <f t="shared" si="8"/>
        <v>-2.7076797619504454E-2</v>
      </c>
    </row>
    <row r="19" spans="1:16" ht="20.100000000000001" customHeight="1" x14ac:dyDescent="0.25">
      <c r="A19" s="8" t="s">
        <v>167</v>
      </c>
      <c r="B19" s="19">
        <v>3010.29</v>
      </c>
      <c r="C19" s="140">
        <v>2774.06</v>
      </c>
      <c r="D19" s="247">
        <f t="shared" si="2"/>
        <v>1.9009499666387004E-2</v>
      </c>
      <c r="E19" s="215">
        <f t="shared" si="3"/>
        <v>1.8034526204106904E-2</v>
      </c>
      <c r="F19" s="52">
        <f t="shared" si="4"/>
        <v>-7.8474166940726647E-2</v>
      </c>
      <c r="H19" s="19">
        <v>1076.3699999999999</v>
      </c>
      <c r="I19" s="140">
        <v>1070.3030000000001</v>
      </c>
      <c r="J19" s="247">
        <f t="shared" si="5"/>
        <v>1.290395949683801E-2</v>
      </c>
      <c r="K19" s="215">
        <f t="shared" si="6"/>
        <v>1.2908277400334971E-2</v>
      </c>
      <c r="L19" s="52">
        <f t="shared" si="7"/>
        <v>-5.6365376218212885E-3</v>
      </c>
      <c r="N19" s="27">
        <f t="shared" si="0"/>
        <v>3.5756355699949172</v>
      </c>
      <c r="O19" s="152">
        <f t="shared" si="1"/>
        <v>3.8582546880745197</v>
      </c>
      <c r="P19" s="52">
        <f t="shared" si="8"/>
        <v>7.9040246844843939E-2</v>
      </c>
    </row>
    <row r="20" spans="1:16" ht="20.100000000000001" customHeight="1" x14ac:dyDescent="0.25">
      <c r="A20" s="8" t="s">
        <v>196</v>
      </c>
      <c r="B20" s="19">
        <v>1295.2399999999998</v>
      </c>
      <c r="C20" s="140">
        <v>967.51</v>
      </c>
      <c r="D20" s="247">
        <f t="shared" si="2"/>
        <v>8.1792333455883316E-3</v>
      </c>
      <c r="E20" s="215">
        <f t="shared" si="3"/>
        <v>6.2899088151429569E-3</v>
      </c>
      <c r="F20" s="52">
        <f t="shared" si="4"/>
        <v>-0.2530264661375497</v>
      </c>
      <c r="H20" s="19">
        <v>1226.4270000000001</v>
      </c>
      <c r="I20" s="140">
        <v>1055.326</v>
      </c>
      <c r="J20" s="247">
        <f t="shared" si="5"/>
        <v>1.4702903586897211E-2</v>
      </c>
      <c r="K20" s="215">
        <f t="shared" si="6"/>
        <v>1.272764885811392E-2</v>
      </c>
      <c r="L20" s="52">
        <f t="shared" si="7"/>
        <v>-0.13951176873959892</v>
      </c>
      <c r="N20" s="27">
        <f t="shared" si="0"/>
        <v>9.4687239430530283</v>
      </c>
      <c r="O20" s="152">
        <f t="shared" si="1"/>
        <v>10.907649533338157</v>
      </c>
      <c r="P20" s="52">
        <f t="shared" si="8"/>
        <v>0.15196615710196443</v>
      </c>
    </row>
    <row r="21" spans="1:16" ht="20.100000000000001" customHeight="1" x14ac:dyDescent="0.25">
      <c r="A21" s="8" t="s">
        <v>161</v>
      </c>
      <c r="B21" s="19">
        <v>1884.7599999999998</v>
      </c>
      <c r="C21" s="140">
        <v>1576.61</v>
      </c>
      <c r="D21" s="247">
        <f t="shared" si="2"/>
        <v>1.1901957815100728E-2</v>
      </c>
      <c r="E21" s="215">
        <f t="shared" si="3"/>
        <v>1.024974743107827E-2</v>
      </c>
      <c r="F21" s="52">
        <f t="shared" si="4"/>
        <v>-0.16349561747914848</v>
      </c>
      <c r="H21" s="19">
        <v>993.86500000000001</v>
      </c>
      <c r="I21" s="140">
        <v>989.99499999999989</v>
      </c>
      <c r="J21" s="247">
        <f t="shared" si="5"/>
        <v>1.1914856141777371E-2</v>
      </c>
      <c r="K21" s="215">
        <f t="shared" si="6"/>
        <v>1.1939731164861368E-2</v>
      </c>
      <c r="L21" s="52">
        <f t="shared" si="7"/>
        <v>-3.8938890090707673E-3</v>
      </c>
      <c r="N21" s="27">
        <f t="shared" si="0"/>
        <v>5.2731647530720096</v>
      </c>
      <c r="O21" s="152">
        <f t="shared" si="1"/>
        <v>6.2792637367516377</v>
      </c>
      <c r="P21" s="52">
        <f t="shared" si="8"/>
        <v>0.19079604578891657</v>
      </c>
    </row>
    <row r="22" spans="1:16" ht="20.100000000000001" customHeight="1" x14ac:dyDescent="0.25">
      <c r="A22" s="8" t="s">
        <v>199</v>
      </c>
      <c r="B22" s="19">
        <v>370.96000000000004</v>
      </c>
      <c r="C22" s="140">
        <v>513.99</v>
      </c>
      <c r="D22" s="247">
        <f t="shared" si="2"/>
        <v>2.3425530418142186E-3</v>
      </c>
      <c r="E22" s="215">
        <f t="shared" si="3"/>
        <v>3.3415160896479918E-3</v>
      </c>
      <c r="F22" s="52">
        <f t="shared" si="4"/>
        <v>0.38556717705412974</v>
      </c>
      <c r="H22" s="19">
        <v>683.05000000000007</v>
      </c>
      <c r="I22" s="140">
        <v>773.18499999999995</v>
      </c>
      <c r="J22" s="247">
        <f t="shared" si="5"/>
        <v>8.188680039684499E-3</v>
      </c>
      <c r="K22" s="215">
        <f t="shared" si="6"/>
        <v>9.324916833623742E-3</v>
      </c>
      <c r="L22" s="52">
        <f t="shared" si="7"/>
        <v>0.13195959300197624</v>
      </c>
      <c r="N22" s="27">
        <f t="shared" si="0"/>
        <v>18.413036445978005</v>
      </c>
      <c r="O22" s="152">
        <f t="shared" si="1"/>
        <v>15.042802389151539</v>
      </c>
      <c r="P22" s="52">
        <f t="shared" si="8"/>
        <v>-0.18303521348661816</v>
      </c>
    </row>
    <row r="23" spans="1:16" ht="20.100000000000001" customHeight="1" x14ac:dyDescent="0.25">
      <c r="A23" s="8" t="s">
        <v>172</v>
      </c>
      <c r="B23" s="19">
        <v>1021.1</v>
      </c>
      <c r="C23" s="140">
        <v>1030.95</v>
      </c>
      <c r="D23" s="247">
        <f t="shared" si="2"/>
        <v>6.4480831113772332E-3</v>
      </c>
      <c r="E23" s="215">
        <f t="shared" si="3"/>
        <v>6.7023405370193918E-3</v>
      </c>
      <c r="F23" s="52">
        <f t="shared" si="4"/>
        <v>9.6464597003232035E-3</v>
      </c>
      <c r="H23" s="19">
        <v>532.13599999999997</v>
      </c>
      <c r="I23" s="140">
        <v>573.74900000000002</v>
      </c>
      <c r="J23" s="247">
        <f t="shared" si="5"/>
        <v>6.3794618865347331E-3</v>
      </c>
      <c r="K23" s="215">
        <f t="shared" si="6"/>
        <v>6.9196398124314225E-3</v>
      </c>
      <c r="L23" s="52">
        <f t="shared" si="7"/>
        <v>7.819993385149672E-2</v>
      </c>
      <c r="N23" s="27">
        <f t="shared" si="0"/>
        <v>5.2113994711585541</v>
      </c>
      <c r="O23" s="152">
        <f t="shared" si="1"/>
        <v>5.5652456472185854</v>
      </c>
      <c r="P23" s="52">
        <f t="shared" si="8"/>
        <v>6.7898494064468115E-2</v>
      </c>
    </row>
    <row r="24" spans="1:16" ht="20.100000000000001" customHeight="1" x14ac:dyDescent="0.25">
      <c r="A24" s="8" t="s">
        <v>186</v>
      </c>
      <c r="B24" s="19">
        <v>847.07999999999993</v>
      </c>
      <c r="C24" s="140">
        <v>1030.5</v>
      </c>
      <c r="D24" s="247">
        <f t="shared" si="2"/>
        <v>5.3491746567284554E-3</v>
      </c>
      <c r="E24" s="215">
        <f t="shared" si="3"/>
        <v>6.6994150282734212E-3</v>
      </c>
      <c r="F24" s="52">
        <f t="shared" si="4"/>
        <v>0.21653208669783267</v>
      </c>
      <c r="H24" s="19">
        <v>506.52800000000002</v>
      </c>
      <c r="I24" s="140">
        <v>532.68099999999993</v>
      </c>
      <c r="J24" s="247">
        <f t="shared" si="5"/>
        <v>6.0724628111284819E-3</v>
      </c>
      <c r="K24" s="215">
        <f t="shared" si="6"/>
        <v>6.4243434932797824E-3</v>
      </c>
      <c r="L24" s="52">
        <f t="shared" si="7"/>
        <v>5.163189399203974E-2</v>
      </c>
      <c r="N24" s="27">
        <f t="shared" si="0"/>
        <v>5.9796949520706431</v>
      </c>
      <c r="O24" s="152">
        <f t="shared" si="1"/>
        <v>5.1691508976225133</v>
      </c>
      <c r="P24" s="52">
        <f t="shared" si="8"/>
        <v>-0.13554939858051709</v>
      </c>
    </row>
    <row r="25" spans="1:16" ht="20.100000000000001" customHeight="1" x14ac:dyDescent="0.25">
      <c r="A25" s="8" t="s">
        <v>171</v>
      </c>
      <c r="B25" s="19">
        <v>1324.2600000000002</v>
      </c>
      <c r="C25" s="140">
        <v>773.29</v>
      </c>
      <c r="D25" s="247">
        <f t="shared" si="2"/>
        <v>8.362490002029592E-3</v>
      </c>
      <c r="E25" s="215">
        <f t="shared" si="3"/>
        <v>5.0272592403819054E-3</v>
      </c>
      <c r="F25" s="52">
        <f t="shared" si="4"/>
        <v>-0.41605877999788571</v>
      </c>
      <c r="H25" s="19">
        <v>655.01200000000006</v>
      </c>
      <c r="I25" s="140">
        <v>466.72399999999999</v>
      </c>
      <c r="J25" s="247">
        <f t="shared" si="5"/>
        <v>7.8525491401124706E-3</v>
      </c>
      <c r="K25" s="215">
        <f t="shared" si="6"/>
        <v>5.6288759924936569E-3</v>
      </c>
      <c r="L25" s="52">
        <f t="shared" si="7"/>
        <v>-0.28745732902603321</v>
      </c>
      <c r="N25" s="27">
        <f t="shared" si="0"/>
        <v>4.9462492259828128</v>
      </c>
      <c r="O25" s="152">
        <f t="shared" si="1"/>
        <v>6.0355623375447767</v>
      </c>
      <c r="P25" s="52">
        <f t="shared" si="8"/>
        <v>0.22023013030555874</v>
      </c>
    </row>
    <row r="26" spans="1:16" ht="20.100000000000001" customHeight="1" x14ac:dyDescent="0.25">
      <c r="A26" s="8" t="s">
        <v>177</v>
      </c>
      <c r="B26" s="19">
        <v>939.67000000000007</v>
      </c>
      <c r="C26" s="140">
        <v>794.51</v>
      </c>
      <c r="D26" s="247">
        <f t="shared" si="2"/>
        <v>5.9338656911838653E-3</v>
      </c>
      <c r="E26" s="215">
        <f t="shared" si="3"/>
        <v>5.1652132305808011E-3</v>
      </c>
      <c r="F26" s="52">
        <f t="shared" si="4"/>
        <v>-0.15447976417252873</v>
      </c>
      <c r="H26" s="19">
        <v>517.05500000000006</v>
      </c>
      <c r="I26" s="140">
        <v>441.52499999999998</v>
      </c>
      <c r="J26" s="247">
        <f t="shared" si="5"/>
        <v>6.1986647506318254E-3</v>
      </c>
      <c r="K26" s="215">
        <f t="shared" si="6"/>
        <v>5.3249660882786435E-3</v>
      </c>
      <c r="L26" s="52">
        <f t="shared" si="7"/>
        <v>-0.14607730318824899</v>
      </c>
      <c r="N26" s="27">
        <f t="shared" si="0"/>
        <v>5.5025168410186556</v>
      </c>
      <c r="O26" s="152">
        <f t="shared" si="1"/>
        <v>5.5571987766044471</v>
      </c>
      <c r="P26" s="52">
        <f t="shared" si="8"/>
        <v>9.9376225763024607E-3</v>
      </c>
    </row>
    <row r="27" spans="1:16" ht="20.100000000000001" customHeight="1" x14ac:dyDescent="0.25">
      <c r="A27" s="8" t="s">
        <v>178</v>
      </c>
      <c r="B27" s="19">
        <v>436.14</v>
      </c>
      <c r="C27" s="140">
        <v>368.93</v>
      </c>
      <c r="D27" s="247">
        <f t="shared" si="2"/>
        <v>2.7541543122084678E-3</v>
      </c>
      <c r="E27" s="215">
        <f t="shared" si="3"/>
        <v>2.3984620925578972E-3</v>
      </c>
      <c r="F27" s="52">
        <f t="shared" si="4"/>
        <v>-0.15410189388728385</v>
      </c>
      <c r="H27" s="19">
        <v>319.96699999999998</v>
      </c>
      <c r="I27" s="140">
        <v>314.45299999999997</v>
      </c>
      <c r="J27" s="247">
        <f t="shared" si="5"/>
        <v>3.8358939847122899E-3</v>
      </c>
      <c r="K27" s="215">
        <f t="shared" si="6"/>
        <v>3.7924275213351093E-3</v>
      </c>
      <c r="L27" s="52">
        <f t="shared" si="7"/>
        <v>-1.7233027155925486E-2</v>
      </c>
      <c r="N27" s="27">
        <f t="shared" ref="N27" si="9">(H27/B27)*10</f>
        <v>7.3363369560232954</v>
      </c>
      <c r="O27" s="152">
        <f t="shared" ref="O27" si="10">(I27/C27)*10</f>
        <v>8.5233784186702071</v>
      </c>
      <c r="P27" s="52">
        <f t="shared" ref="P27" si="11">(O27-N27)/N27</f>
        <v>0.16180301828589325</v>
      </c>
    </row>
    <row r="28" spans="1:16" ht="20.100000000000001" customHeight="1" x14ac:dyDescent="0.25">
      <c r="A28" s="8" t="s">
        <v>184</v>
      </c>
      <c r="B28" s="19">
        <v>262.23</v>
      </c>
      <c r="C28" s="140">
        <v>533.68000000000006</v>
      </c>
      <c r="D28" s="247">
        <f t="shared" si="2"/>
        <v>1.6559404899583311E-3</v>
      </c>
      <c r="E28" s="215">
        <f t="shared" si="3"/>
        <v>3.4695233501105868E-3</v>
      </c>
      <c r="F28" s="52">
        <f t="shared" si="4"/>
        <v>1.035159974068566</v>
      </c>
      <c r="H28" s="19">
        <v>162.74799999999999</v>
      </c>
      <c r="I28" s="140">
        <v>281.29300000000001</v>
      </c>
      <c r="J28" s="247">
        <f t="shared" si="5"/>
        <v>1.9510889379965926E-3</v>
      </c>
      <c r="K28" s="215">
        <f t="shared" si="6"/>
        <v>3.3925048091731263E-3</v>
      </c>
      <c r="L28" s="52">
        <f t="shared" si="7"/>
        <v>0.72839604787770063</v>
      </c>
      <c r="N28" s="27">
        <f t="shared" si="0"/>
        <v>6.2063074400335569</v>
      </c>
      <c r="O28" s="152">
        <f t="shared" si="1"/>
        <v>5.2708177184829852</v>
      </c>
      <c r="P28" s="52">
        <f t="shared" si="8"/>
        <v>-0.15073209482279751</v>
      </c>
    </row>
    <row r="29" spans="1:16" ht="20.100000000000001" customHeight="1" x14ac:dyDescent="0.25">
      <c r="A29" s="8" t="s">
        <v>189</v>
      </c>
      <c r="B29" s="19">
        <v>738.2299999999999</v>
      </c>
      <c r="C29" s="140">
        <v>468.25</v>
      </c>
      <c r="D29" s="247">
        <f t="shared" si="2"/>
        <v>4.6618043240740517E-3</v>
      </c>
      <c r="E29" s="215">
        <f t="shared" si="3"/>
        <v>3.0441543784464138E-3</v>
      </c>
      <c r="F29" s="52">
        <f>(C29-B29)/B29</f>
        <v>-0.3657125827993985</v>
      </c>
      <c r="H29" s="19">
        <v>414.88</v>
      </c>
      <c r="I29" s="140">
        <v>277.04200000000003</v>
      </c>
      <c r="J29" s="247">
        <f t="shared" si="5"/>
        <v>4.9737494690934841E-3</v>
      </c>
      <c r="K29" s="215">
        <f t="shared" si="6"/>
        <v>3.3412360682382476E-3</v>
      </c>
      <c r="L29" s="52">
        <f>(I29-H29)/H29</f>
        <v>-0.33223582722714995</v>
      </c>
      <c r="N29" s="27">
        <f t="shared" si="0"/>
        <v>5.6199287484930185</v>
      </c>
      <c r="O29" s="152">
        <f t="shared" si="1"/>
        <v>5.9165403096636418</v>
      </c>
      <c r="P29" s="52">
        <f>(O29-N29)/N29</f>
        <v>5.2778526996478295E-2</v>
      </c>
    </row>
    <row r="30" spans="1:16" ht="20.100000000000001" customHeight="1" x14ac:dyDescent="0.25">
      <c r="A30" s="8" t="s">
        <v>183</v>
      </c>
      <c r="B30" s="19">
        <v>589.82000000000005</v>
      </c>
      <c r="C30" s="140">
        <v>497.21</v>
      </c>
      <c r="D30" s="247">
        <f t="shared" si="2"/>
        <v>3.7246189215086865E-3</v>
      </c>
      <c r="E30" s="215">
        <f t="shared" si="3"/>
        <v>3.232427119076009E-3</v>
      </c>
      <c r="F30" s="52">
        <f>(C30-B30)/B30</f>
        <v>-0.15701400427249002</v>
      </c>
      <c r="H30" s="19">
        <v>313.24200000000002</v>
      </c>
      <c r="I30" s="140">
        <v>276.48099999999999</v>
      </c>
      <c r="J30" s="247">
        <f t="shared" si="5"/>
        <v>3.7552719610436302E-3</v>
      </c>
      <c r="K30" s="215">
        <f t="shared" si="6"/>
        <v>3.3344701864070386E-3</v>
      </c>
      <c r="L30" s="52">
        <f t="shared" ref="L30:L31" si="12">(I30-H30)/H30</f>
        <v>-0.11735654861097816</v>
      </c>
      <c r="N30" s="27">
        <f t="shared" ref="N30:N31" si="13">(H30/B30)*10</f>
        <v>5.3108066867857984</v>
      </c>
      <c r="O30" s="152">
        <f t="shared" ref="O30:O31" si="14">(I30/C30)*10</f>
        <v>5.5606484181734075</v>
      </c>
      <c r="P30" s="52">
        <f t="shared" ref="P30:P31" si="15">(O30-N30)/N30</f>
        <v>4.7044026665338502E-2</v>
      </c>
    </row>
    <row r="31" spans="1:16" ht="20.100000000000001" customHeight="1" x14ac:dyDescent="0.25">
      <c r="A31" s="8" t="s">
        <v>227</v>
      </c>
      <c r="B31" s="19">
        <v>142.19999999999999</v>
      </c>
      <c r="C31" s="140">
        <v>324.5</v>
      </c>
      <c r="D31" s="247">
        <f t="shared" si="2"/>
        <v>8.9797024624213345E-4</v>
      </c>
      <c r="E31" s="215">
        <f t="shared" si="3"/>
        <v>2.1096168623723679E-3</v>
      </c>
      <c r="F31" s="52">
        <f t="shared" si="4"/>
        <v>1.2819971870604783</v>
      </c>
      <c r="H31" s="19">
        <v>134.78700000000001</v>
      </c>
      <c r="I31" s="140">
        <v>274.44400000000002</v>
      </c>
      <c r="J31" s="247">
        <f t="shared" si="5"/>
        <v>1.6158811456100644E-3</v>
      </c>
      <c r="K31" s="215">
        <f t="shared" si="6"/>
        <v>3.3099031609343621E-3</v>
      </c>
      <c r="L31" s="52">
        <f t="shared" si="12"/>
        <v>1.0361310808905904</v>
      </c>
      <c r="N31" s="27">
        <f t="shared" si="13"/>
        <v>9.4786919831223635</v>
      </c>
      <c r="O31" s="152">
        <f t="shared" si="14"/>
        <v>8.4574422187981515</v>
      </c>
      <c r="P31" s="52">
        <f t="shared" si="15"/>
        <v>-0.10774163419832991</v>
      </c>
    </row>
    <row r="32" spans="1:16" ht="20.100000000000001" customHeight="1" thickBot="1" x14ac:dyDescent="0.3">
      <c r="A32" s="8" t="s">
        <v>17</v>
      </c>
      <c r="B32" s="19">
        <f>B33-SUM(B7:B31)</f>
        <v>5338.5699999998906</v>
      </c>
      <c r="C32" s="140">
        <f>C33-SUM(C7:C31)</f>
        <v>4679.1699999999255</v>
      </c>
      <c r="D32" s="247">
        <f t="shared" si="2"/>
        <v>3.3712215312804279E-2</v>
      </c>
      <c r="E32" s="215">
        <f t="shared" si="3"/>
        <v>3.0419895019743466E-2</v>
      </c>
      <c r="F32" s="52">
        <f t="shared" si="4"/>
        <v>-0.12351622250901995</v>
      </c>
      <c r="H32" s="19">
        <f>H33-SUM(H7:H31)</f>
        <v>4133.9609999999957</v>
      </c>
      <c r="I32" s="140">
        <f>I33-SUM(I7:I31)</f>
        <v>3495.6420000000217</v>
      </c>
      <c r="J32" s="247">
        <f t="shared" si="5"/>
        <v>4.9559598749043456E-2</v>
      </c>
      <c r="K32" s="215">
        <f t="shared" si="6"/>
        <v>4.2158824770426706E-2</v>
      </c>
      <c r="L32" s="52">
        <f t="shared" si="7"/>
        <v>-0.15440856844077017</v>
      </c>
      <c r="N32" s="27">
        <f t="shared" si="0"/>
        <v>7.7435736536190038</v>
      </c>
      <c r="O32" s="152">
        <f t="shared" si="1"/>
        <v>7.4706454349811562</v>
      </c>
      <c r="P32" s="52">
        <f t="shared" si="8"/>
        <v>-3.5245770344070157E-2</v>
      </c>
    </row>
    <row r="33" spans="1:16" ht="26.25" customHeight="1" thickBot="1" x14ac:dyDescent="0.3">
      <c r="A33" s="12" t="s">
        <v>18</v>
      </c>
      <c r="B33" s="17">
        <v>158357.13999999998</v>
      </c>
      <c r="C33" s="145">
        <v>153819.39999999991</v>
      </c>
      <c r="D33" s="243">
        <f>SUM(D7:D32)</f>
        <v>0.99999999999999944</v>
      </c>
      <c r="E33" s="244">
        <f>SUM(E7:E32)</f>
        <v>1</v>
      </c>
      <c r="F33" s="57">
        <f t="shared" si="4"/>
        <v>-2.8655102005505268E-2</v>
      </c>
      <c r="G33" s="1"/>
      <c r="H33" s="17">
        <v>83413.932000000001</v>
      </c>
      <c r="I33" s="145">
        <v>82916.021000000022</v>
      </c>
      <c r="J33" s="243">
        <f>SUM(J7:J32)</f>
        <v>0.99999999999999978</v>
      </c>
      <c r="K33" s="244">
        <f>SUM(K7:K32)</f>
        <v>0.99999999999999978</v>
      </c>
      <c r="L33" s="57">
        <f t="shared" si="7"/>
        <v>-5.969158725187277E-3</v>
      </c>
      <c r="N33" s="29">
        <f t="shared" si="0"/>
        <v>5.2674563331972282</v>
      </c>
      <c r="O33" s="146">
        <f t="shared" si="1"/>
        <v>5.390478769257979</v>
      </c>
      <c r="P33" s="57">
        <f t="shared" si="8"/>
        <v>2.3355188591773088E-2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jan-abr</v>
      </c>
      <c r="C37" s="364"/>
      <c r="D37" s="370" t="str">
        <f>B5</f>
        <v>jan-abr</v>
      </c>
      <c r="E37" s="364"/>
      <c r="F37" s="131" t="str">
        <f>F5</f>
        <v>2025/2024</v>
      </c>
      <c r="H37" s="359" t="str">
        <f>B5</f>
        <v>jan-abr</v>
      </c>
      <c r="I37" s="364"/>
      <c r="J37" s="370" t="str">
        <f>B5</f>
        <v>jan-abr</v>
      </c>
      <c r="K37" s="360"/>
      <c r="L37" s="131" t="str">
        <f>L5</f>
        <v>2025/2024</v>
      </c>
      <c r="N37" s="359" t="str">
        <f>B5</f>
        <v>jan-abr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159</v>
      </c>
      <c r="B39" s="39">
        <v>53957.98</v>
      </c>
      <c r="C39" s="147">
        <v>52571.32</v>
      </c>
      <c r="D39" s="247">
        <f t="shared" ref="D39:D61" si="16">B39/$B$62</f>
        <v>0.43013236232658353</v>
      </c>
      <c r="E39" s="246">
        <f t="shared" ref="E39:E61" si="17">C39/$C$62</f>
        <v>0.43212701930261382</v>
      </c>
      <c r="F39" s="52">
        <f>(C39-B39)/B39</f>
        <v>-2.5698886429773748E-2</v>
      </c>
      <c r="H39" s="39">
        <v>22243.057999999997</v>
      </c>
      <c r="I39" s="147">
        <v>22539.076999999997</v>
      </c>
      <c r="J39" s="247">
        <f t="shared" ref="J39:J61" si="18">H39/$H$62</f>
        <v>0.39559096232359381</v>
      </c>
      <c r="K39" s="246">
        <f t="shared" ref="K39:K61" si="19">I39/$I$62</f>
        <v>0.41034678071497238</v>
      </c>
      <c r="L39" s="52">
        <f>(I39-H39)/H39</f>
        <v>1.330837693270414E-2</v>
      </c>
      <c r="N39" s="27">
        <f t="shared" ref="N39:N62" si="20">(H39/B39)*10</f>
        <v>4.1222925691436183</v>
      </c>
      <c r="O39" s="151">
        <f t="shared" ref="O39:O62" si="21">(I39/C39)*10</f>
        <v>4.2873332836230853</v>
      </c>
      <c r="P39" s="61">
        <f t="shared" si="8"/>
        <v>4.0036147777292093E-2</v>
      </c>
    </row>
    <row r="40" spans="1:16" ht="20.100000000000001" customHeight="1" x14ac:dyDescent="0.25">
      <c r="A40" s="38" t="s">
        <v>166</v>
      </c>
      <c r="B40" s="19">
        <v>20830.21</v>
      </c>
      <c r="C40" s="140">
        <v>23773.94</v>
      </c>
      <c r="D40" s="247">
        <f t="shared" si="16"/>
        <v>0.16605046065584408</v>
      </c>
      <c r="E40" s="215">
        <f t="shared" si="17"/>
        <v>0.19541761228896637</v>
      </c>
      <c r="F40" s="52">
        <f t="shared" ref="F40:F62" si="22">(C40-B40)/B40</f>
        <v>0.14132022672839112</v>
      </c>
      <c r="H40" s="19">
        <v>9283.1610000000001</v>
      </c>
      <c r="I40" s="140">
        <v>10422.928</v>
      </c>
      <c r="J40" s="247">
        <f t="shared" si="18"/>
        <v>0.16510025705075515</v>
      </c>
      <c r="K40" s="215">
        <f t="shared" si="19"/>
        <v>0.1897599866411542</v>
      </c>
      <c r="L40" s="52">
        <f t="shared" ref="L40:L62" si="23">(I40-H40)/H40</f>
        <v>0.12277789860587356</v>
      </c>
      <c r="N40" s="27">
        <f t="shared" si="20"/>
        <v>4.45658541128486</v>
      </c>
      <c r="O40" s="152">
        <f t="shared" si="21"/>
        <v>4.3841820076941387</v>
      </c>
      <c r="P40" s="52">
        <f t="shared" si="8"/>
        <v>-1.6246385272317029E-2</v>
      </c>
    </row>
    <row r="41" spans="1:16" ht="20.100000000000001" customHeight="1" x14ac:dyDescent="0.25">
      <c r="A41" s="38" t="s">
        <v>168</v>
      </c>
      <c r="B41" s="19">
        <v>21147.919999999998</v>
      </c>
      <c r="C41" s="140">
        <v>18714.129999999997</v>
      </c>
      <c r="D41" s="247">
        <f t="shared" si="16"/>
        <v>0.16858312316164542</v>
      </c>
      <c r="E41" s="215">
        <f t="shared" si="17"/>
        <v>0.15382686255056224</v>
      </c>
      <c r="F41" s="52">
        <f t="shared" si="22"/>
        <v>-0.11508413120533845</v>
      </c>
      <c r="H41" s="19">
        <v>9061.0479999999989</v>
      </c>
      <c r="I41" s="140">
        <v>8021.8</v>
      </c>
      <c r="J41" s="247">
        <f t="shared" si="18"/>
        <v>0.1611499955617737</v>
      </c>
      <c r="K41" s="215">
        <f t="shared" si="19"/>
        <v>0.14604501353535312</v>
      </c>
      <c r="L41" s="52">
        <f t="shared" si="23"/>
        <v>-0.11469401773393087</v>
      </c>
      <c r="N41" s="27">
        <f t="shared" si="20"/>
        <v>4.2846048216562194</v>
      </c>
      <c r="O41" s="152">
        <f t="shared" si="21"/>
        <v>4.2864936815123125</v>
      </c>
      <c r="P41" s="52">
        <f t="shared" si="8"/>
        <v>4.4084809094785193E-4</v>
      </c>
    </row>
    <row r="42" spans="1:16" ht="20.100000000000001" customHeight="1" x14ac:dyDescent="0.25">
      <c r="A42" s="38" t="s">
        <v>163</v>
      </c>
      <c r="B42" s="19">
        <v>9530.68</v>
      </c>
      <c r="C42" s="140">
        <v>9466.9700000000012</v>
      </c>
      <c r="D42" s="247">
        <f t="shared" si="16"/>
        <v>7.5974932771366216E-2</v>
      </c>
      <c r="E42" s="215">
        <f t="shared" si="17"/>
        <v>7.7816831076854581E-2</v>
      </c>
      <c r="F42" s="52">
        <f t="shared" si="22"/>
        <v>-6.6847276374822281E-3</v>
      </c>
      <c r="H42" s="19">
        <v>4210.5109999999995</v>
      </c>
      <c r="I42" s="140">
        <v>4181.4539999999997</v>
      </c>
      <c r="J42" s="247">
        <f t="shared" si="18"/>
        <v>7.4883592820918651E-2</v>
      </c>
      <c r="K42" s="215">
        <f t="shared" si="19"/>
        <v>7.6127615501191293E-2</v>
      </c>
      <c r="L42" s="52">
        <f t="shared" si="23"/>
        <v>-6.9010626026151673E-3</v>
      </c>
      <c r="N42" s="27">
        <f t="shared" si="20"/>
        <v>4.4178495133610607</v>
      </c>
      <c r="O42" s="152">
        <f t="shared" si="21"/>
        <v>4.4168873462153142</v>
      </c>
      <c r="P42" s="52">
        <f t="shared" si="8"/>
        <v>-2.1779083756397034E-4</v>
      </c>
    </row>
    <row r="43" spans="1:16" ht="20.100000000000001" customHeight="1" x14ac:dyDescent="0.25">
      <c r="A43" s="38" t="s">
        <v>173</v>
      </c>
      <c r="B43" s="19">
        <v>5605.17</v>
      </c>
      <c r="C43" s="140">
        <v>3882.07</v>
      </c>
      <c r="D43" s="247">
        <f t="shared" si="16"/>
        <v>4.468226967247655E-2</v>
      </c>
      <c r="E43" s="215">
        <f t="shared" si="17"/>
        <v>3.1909933739995462E-2</v>
      </c>
      <c r="F43" s="52">
        <f t="shared" si="22"/>
        <v>-0.30741262084825255</v>
      </c>
      <c r="H43" s="19">
        <v>3901.8850000000002</v>
      </c>
      <c r="I43" s="140">
        <v>2920.9389999999999</v>
      </c>
      <c r="J43" s="247">
        <f t="shared" si="18"/>
        <v>6.9394704722075359E-2</v>
      </c>
      <c r="K43" s="215">
        <f t="shared" si="19"/>
        <v>5.3178660125026894E-2</v>
      </c>
      <c r="L43" s="52">
        <f t="shared" si="23"/>
        <v>-0.25140310388440468</v>
      </c>
      <c r="N43" s="27">
        <f t="shared" si="20"/>
        <v>6.9612250832713372</v>
      </c>
      <c r="O43" s="152">
        <f t="shared" si="21"/>
        <v>7.524179110629122</v>
      </c>
      <c r="P43" s="52">
        <f t="shared" si="8"/>
        <v>8.0869964786892359E-2</v>
      </c>
    </row>
    <row r="44" spans="1:16" ht="20.100000000000001" customHeight="1" x14ac:dyDescent="0.25">
      <c r="A44" s="38" t="s">
        <v>170</v>
      </c>
      <c r="B44" s="19">
        <v>3597.5</v>
      </c>
      <c r="C44" s="140">
        <v>3421.9799999999996</v>
      </c>
      <c r="D44" s="247">
        <f t="shared" si="16"/>
        <v>2.8677892935760087E-2</v>
      </c>
      <c r="E44" s="215">
        <f t="shared" si="17"/>
        <v>2.8128074728067668E-2</v>
      </c>
      <c r="F44" s="52">
        <f t="shared" si="22"/>
        <v>-4.8789437109103669E-2</v>
      </c>
      <c r="H44" s="19">
        <v>1933.1229999999998</v>
      </c>
      <c r="I44" s="140">
        <v>1763.1179999999999</v>
      </c>
      <c r="J44" s="247">
        <f t="shared" si="18"/>
        <v>3.4380434014957502E-2</v>
      </c>
      <c r="K44" s="215">
        <f t="shared" si="19"/>
        <v>3.2099353284103904E-2</v>
      </c>
      <c r="L44" s="52">
        <f t="shared" si="23"/>
        <v>-8.7943188302037636E-2</v>
      </c>
      <c r="N44" s="27">
        <f t="shared" si="20"/>
        <v>5.3735177206393328</v>
      </c>
      <c r="O44" s="152">
        <f t="shared" si="21"/>
        <v>5.1523328599232032</v>
      </c>
      <c r="P44" s="52">
        <f t="shared" si="8"/>
        <v>-4.1162023131806717E-2</v>
      </c>
    </row>
    <row r="45" spans="1:16" ht="20.100000000000001" customHeight="1" x14ac:dyDescent="0.25">
      <c r="A45" s="38" t="s">
        <v>179</v>
      </c>
      <c r="B45" s="19">
        <v>2115.79</v>
      </c>
      <c r="C45" s="140">
        <v>2087.1800000000003</v>
      </c>
      <c r="D45" s="247">
        <f t="shared" si="16"/>
        <v>1.6866267990146445E-2</v>
      </c>
      <c r="E45" s="215">
        <f t="shared" si="17"/>
        <v>1.7156253108121113E-2</v>
      </c>
      <c r="F45" s="52">
        <f t="shared" si="22"/>
        <v>-1.3522135939767024E-2</v>
      </c>
      <c r="H45" s="19">
        <v>1168.2259999999999</v>
      </c>
      <c r="I45" s="140">
        <v>1121.2249999999999</v>
      </c>
      <c r="J45" s="247">
        <f t="shared" si="18"/>
        <v>2.0776803600990598E-2</v>
      </c>
      <c r="K45" s="215">
        <f t="shared" si="19"/>
        <v>2.0413039504995921E-2</v>
      </c>
      <c r="L45" s="52">
        <f t="shared" si="23"/>
        <v>-4.0232797421046941E-2</v>
      </c>
      <c r="N45" s="27">
        <f t="shared" si="20"/>
        <v>5.5214647956555227</v>
      </c>
      <c r="O45" s="152">
        <f t="shared" si="21"/>
        <v>5.3719612108203396</v>
      </c>
      <c r="P45" s="52">
        <f t="shared" si="8"/>
        <v>-2.7076797619504454E-2</v>
      </c>
    </row>
    <row r="46" spans="1:16" ht="20.100000000000001" customHeight="1" x14ac:dyDescent="0.25">
      <c r="A46" s="38" t="s">
        <v>167</v>
      </c>
      <c r="B46" s="19">
        <v>3010.29</v>
      </c>
      <c r="C46" s="140">
        <v>2774.06</v>
      </c>
      <c r="D46" s="247">
        <f t="shared" si="16"/>
        <v>2.3996879590156842E-2</v>
      </c>
      <c r="E46" s="215">
        <f t="shared" si="17"/>
        <v>2.2802286097564392E-2</v>
      </c>
      <c r="F46" s="52">
        <f t="shared" si="22"/>
        <v>-7.8474166940726647E-2</v>
      </c>
      <c r="H46" s="19">
        <v>1076.3699999999999</v>
      </c>
      <c r="I46" s="140">
        <v>1070.3030000000001</v>
      </c>
      <c r="J46" s="247">
        <f t="shared" si="18"/>
        <v>1.9143152174320933E-2</v>
      </c>
      <c r="K46" s="215">
        <f t="shared" si="19"/>
        <v>1.9485952793877815E-2</v>
      </c>
      <c r="L46" s="52">
        <f t="shared" si="23"/>
        <v>-5.6365376218212885E-3</v>
      </c>
      <c r="N46" s="27">
        <f t="shared" si="20"/>
        <v>3.5756355699949172</v>
      </c>
      <c r="O46" s="152">
        <f t="shared" si="21"/>
        <v>3.8582546880745197</v>
      </c>
      <c r="P46" s="52">
        <f t="shared" si="8"/>
        <v>7.9040246844843939E-2</v>
      </c>
    </row>
    <row r="47" spans="1:16" ht="20.100000000000001" customHeight="1" x14ac:dyDescent="0.25">
      <c r="A47" s="38" t="s">
        <v>172</v>
      </c>
      <c r="B47" s="19">
        <v>1021.1</v>
      </c>
      <c r="C47" s="140">
        <v>1030.95</v>
      </c>
      <c r="D47" s="247">
        <f t="shared" si="16"/>
        <v>8.1398183395982281E-3</v>
      </c>
      <c r="E47" s="215">
        <f t="shared" si="17"/>
        <v>8.4742279735420326E-3</v>
      </c>
      <c r="F47" s="52">
        <f t="shared" si="22"/>
        <v>9.6464597003232035E-3</v>
      </c>
      <c r="H47" s="19">
        <v>532.13599999999997</v>
      </c>
      <c r="I47" s="140">
        <v>573.74900000000002</v>
      </c>
      <c r="J47" s="247">
        <f t="shared" si="18"/>
        <v>9.4639951182534307E-3</v>
      </c>
      <c r="K47" s="215">
        <f t="shared" si="19"/>
        <v>1.0445683072489382E-2</v>
      </c>
      <c r="L47" s="52">
        <f t="shared" si="23"/>
        <v>7.819993385149672E-2</v>
      </c>
      <c r="N47" s="27">
        <f t="shared" si="20"/>
        <v>5.2113994711585541</v>
      </c>
      <c r="O47" s="152">
        <f t="shared" si="21"/>
        <v>5.5652456472185854</v>
      </c>
      <c r="P47" s="52">
        <f t="shared" si="8"/>
        <v>6.7898494064468115E-2</v>
      </c>
    </row>
    <row r="48" spans="1:16" ht="20.100000000000001" customHeight="1" x14ac:dyDescent="0.25">
      <c r="A48" s="38" t="s">
        <v>186</v>
      </c>
      <c r="B48" s="19">
        <v>847.07999999999993</v>
      </c>
      <c r="C48" s="140">
        <v>1030.5</v>
      </c>
      <c r="D48" s="247">
        <f t="shared" si="16"/>
        <v>6.7525975116118561E-3</v>
      </c>
      <c r="E48" s="215">
        <f t="shared" si="17"/>
        <v>8.4705290525583822E-3</v>
      </c>
      <c r="F48" s="52">
        <f t="shared" si="22"/>
        <v>0.21653208669783267</v>
      </c>
      <c r="H48" s="19">
        <v>506.52800000000002</v>
      </c>
      <c r="I48" s="140">
        <v>532.68099999999993</v>
      </c>
      <c r="J48" s="247">
        <f t="shared" si="18"/>
        <v>9.0085589384267823E-3</v>
      </c>
      <c r="K48" s="215">
        <f t="shared" si="19"/>
        <v>9.6979984361396966E-3</v>
      </c>
      <c r="L48" s="52">
        <f t="shared" si="23"/>
        <v>5.163189399203974E-2</v>
      </c>
      <c r="N48" s="27">
        <f t="shared" si="20"/>
        <v>5.9796949520706431</v>
      </c>
      <c r="O48" s="152">
        <f t="shared" si="21"/>
        <v>5.1691508976225133</v>
      </c>
      <c r="P48" s="52">
        <f t="shared" si="8"/>
        <v>-0.13554939858051709</v>
      </c>
    </row>
    <row r="49" spans="1:16" ht="20.100000000000001" customHeight="1" x14ac:dyDescent="0.25">
      <c r="A49" s="38" t="s">
        <v>177</v>
      </c>
      <c r="B49" s="19">
        <v>939.67000000000007</v>
      </c>
      <c r="C49" s="140">
        <v>794.51</v>
      </c>
      <c r="D49" s="247">
        <f t="shared" si="16"/>
        <v>7.4906895496721845E-3</v>
      </c>
      <c r="E49" s="215">
        <f t="shared" si="17"/>
        <v>6.5307326904882682E-3</v>
      </c>
      <c r="F49" s="52">
        <f t="shared" si="22"/>
        <v>-0.15447976417252873</v>
      </c>
      <c r="H49" s="19">
        <v>517.05500000000006</v>
      </c>
      <c r="I49" s="140">
        <v>441.52499999999998</v>
      </c>
      <c r="J49" s="247">
        <f t="shared" si="18"/>
        <v>9.1957807700823249E-3</v>
      </c>
      <c r="K49" s="215">
        <f t="shared" si="19"/>
        <v>8.0384109054322944E-3</v>
      </c>
      <c r="L49" s="52">
        <f t="shared" si="23"/>
        <v>-0.14607730318824899</v>
      </c>
      <c r="N49" s="27">
        <f t="shared" si="20"/>
        <v>5.5025168410186556</v>
      </c>
      <c r="O49" s="152">
        <f t="shared" si="21"/>
        <v>5.5571987766044471</v>
      </c>
      <c r="P49" s="52">
        <f t="shared" si="8"/>
        <v>9.9376225763024607E-3</v>
      </c>
    </row>
    <row r="50" spans="1:16" ht="20.100000000000001" customHeight="1" x14ac:dyDescent="0.25">
      <c r="A50" s="38" t="s">
        <v>184</v>
      </c>
      <c r="B50" s="19">
        <v>262.23</v>
      </c>
      <c r="C50" s="140">
        <v>533.68000000000006</v>
      </c>
      <c r="D50" s="247">
        <f t="shared" si="16"/>
        <v>2.0903971826391572E-3</v>
      </c>
      <c r="E50" s="215">
        <f t="shared" si="17"/>
        <v>4.3867558901206777E-3</v>
      </c>
      <c r="F50" s="52">
        <f t="shared" si="22"/>
        <v>1.035159974068566</v>
      </c>
      <c r="H50" s="19">
        <v>162.74799999999999</v>
      </c>
      <c r="I50" s="140">
        <v>281.29300000000001</v>
      </c>
      <c r="J50" s="247">
        <f t="shared" si="18"/>
        <v>2.894459832647123E-3</v>
      </c>
      <c r="K50" s="215">
        <f t="shared" si="19"/>
        <v>5.1212246618464784E-3</v>
      </c>
      <c r="L50" s="52">
        <f t="shared" si="23"/>
        <v>0.72839604787770063</v>
      </c>
      <c r="N50" s="27">
        <f t="shared" si="20"/>
        <v>6.2063074400335569</v>
      </c>
      <c r="O50" s="152">
        <f t="shared" si="21"/>
        <v>5.2708177184829852</v>
      </c>
      <c r="P50" s="52">
        <f t="shared" si="8"/>
        <v>-0.15073209482279751</v>
      </c>
    </row>
    <row r="51" spans="1:16" ht="20.100000000000001" customHeight="1" x14ac:dyDescent="0.25">
      <c r="A51" s="38" t="s">
        <v>189</v>
      </c>
      <c r="B51" s="19">
        <v>738.2299999999999</v>
      </c>
      <c r="C51" s="140">
        <v>468.25</v>
      </c>
      <c r="D51" s="247">
        <f t="shared" si="16"/>
        <v>5.8848869776139453E-3</v>
      </c>
      <c r="E51" s="215">
        <f t="shared" si="17"/>
        <v>3.8489327790979747E-3</v>
      </c>
      <c r="F51" s="52">
        <f t="shared" si="22"/>
        <v>-0.3657125827993985</v>
      </c>
      <c r="H51" s="19">
        <v>414.88</v>
      </c>
      <c r="I51" s="140">
        <v>277.04200000000003</v>
      </c>
      <c r="J51" s="247">
        <f t="shared" si="18"/>
        <v>7.3786067746985425E-3</v>
      </c>
      <c r="K51" s="215">
        <f t="shared" si="19"/>
        <v>5.0438308908052187E-3</v>
      </c>
      <c r="L51" s="52">
        <f t="shared" si="23"/>
        <v>-0.33223582722714995</v>
      </c>
      <c r="N51" s="27">
        <f t="shared" si="20"/>
        <v>5.6199287484930185</v>
      </c>
      <c r="O51" s="152">
        <f t="shared" si="21"/>
        <v>5.9165403096636418</v>
      </c>
      <c r="P51" s="52">
        <f t="shared" si="8"/>
        <v>5.2778526996478295E-2</v>
      </c>
    </row>
    <row r="52" spans="1:16" ht="20.100000000000001" customHeight="1" x14ac:dyDescent="0.25">
      <c r="A52" s="38" t="s">
        <v>182</v>
      </c>
      <c r="B52" s="19">
        <v>733.32999999999993</v>
      </c>
      <c r="C52" s="140">
        <v>349.24</v>
      </c>
      <c r="D52" s="247">
        <f t="shared" si="16"/>
        <v>5.845826053253911E-3</v>
      </c>
      <c r="E52" s="215">
        <f t="shared" si="17"/>
        <v>2.870691476288685E-3</v>
      </c>
      <c r="F52" s="52">
        <f t="shared" si="22"/>
        <v>-0.52376147164305287</v>
      </c>
      <c r="H52" s="19">
        <v>435.142</v>
      </c>
      <c r="I52" s="140">
        <v>215.70000000000002</v>
      </c>
      <c r="J52" s="247">
        <f t="shared" si="18"/>
        <v>7.7389647829634424E-3</v>
      </c>
      <c r="K52" s="215">
        <f t="shared" si="19"/>
        <v>3.9270375002587532E-3</v>
      </c>
      <c r="L52" s="52">
        <f t="shared" si="23"/>
        <v>-0.50429974583009685</v>
      </c>
      <c r="N52" s="27">
        <f t="shared" si="20"/>
        <v>5.9337815171887156</v>
      </c>
      <c r="O52" s="152">
        <f t="shared" si="21"/>
        <v>6.176268468674837</v>
      </c>
      <c r="P52" s="52">
        <f t="shared" si="8"/>
        <v>4.0865500487959651E-2</v>
      </c>
    </row>
    <row r="53" spans="1:16" ht="20.100000000000001" customHeight="1" x14ac:dyDescent="0.25">
      <c r="A53" s="38" t="s">
        <v>175</v>
      </c>
      <c r="B53" s="19">
        <v>215.47000000000003</v>
      </c>
      <c r="C53" s="140">
        <v>148.63</v>
      </c>
      <c r="D53" s="247">
        <f t="shared" si="16"/>
        <v>1.7176443616033989E-3</v>
      </c>
      <c r="E53" s="215">
        <f t="shared" si="17"/>
        <v>1.2217125017775375E-3</v>
      </c>
      <c r="F53" s="52">
        <f t="shared" si="22"/>
        <v>-0.31020559706687717</v>
      </c>
      <c r="H53" s="19">
        <v>182.55100000000002</v>
      </c>
      <c r="I53" s="140">
        <v>133.809</v>
      </c>
      <c r="J53" s="247">
        <f t="shared" si="18"/>
        <v>3.2466545635557119E-3</v>
      </c>
      <c r="K53" s="215">
        <f t="shared" si="19"/>
        <v>2.4361287013079437E-3</v>
      </c>
      <c r="L53" s="52">
        <f t="shared" si="23"/>
        <v>-0.26700483700445365</v>
      </c>
      <c r="N53" s="27">
        <f t="shared" si="20"/>
        <v>8.4722235113936968</v>
      </c>
      <c r="O53" s="152">
        <f t="shared" si="21"/>
        <v>9.0028258090560449</v>
      </c>
      <c r="P53" s="52">
        <f t="shared" si="8"/>
        <v>6.2628458390973571E-2</v>
      </c>
    </row>
    <row r="54" spans="1:16" ht="20.100000000000001" customHeight="1" x14ac:dyDescent="0.25">
      <c r="A54" s="38" t="s">
        <v>190</v>
      </c>
      <c r="B54" s="19">
        <v>102.27</v>
      </c>
      <c r="C54" s="140">
        <v>95.699999999999989</v>
      </c>
      <c r="D54" s="247">
        <f t="shared" si="16"/>
        <v>8.1525729271443614E-4</v>
      </c>
      <c r="E54" s="215">
        <f t="shared" si="17"/>
        <v>7.8663719585622238E-4</v>
      </c>
      <c r="F54" s="52">
        <f t="shared" si="22"/>
        <v>-6.4241713112349733E-2</v>
      </c>
      <c r="H54" s="19">
        <v>72.00800000000001</v>
      </c>
      <c r="I54" s="140">
        <v>74.171999999999997</v>
      </c>
      <c r="J54" s="247">
        <f t="shared" si="18"/>
        <v>1.2806563744516312E-3</v>
      </c>
      <c r="K54" s="215">
        <f t="shared" si="19"/>
        <v>1.3503765668483646E-3</v>
      </c>
      <c r="L54" s="52">
        <f t="shared" si="23"/>
        <v>3.0052216420397553E-2</v>
      </c>
      <c r="N54" s="27">
        <f t="shared" si="20"/>
        <v>7.0409699814217284</v>
      </c>
      <c r="O54" s="152">
        <f t="shared" si="21"/>
        <v>7.750470219435738</v>
      </c>
      <c r="P54" s="52">
        <f t="shared" si="8"/>
        <v>0.10076739993013659</v>
      </c>
    </row>
    <row r="55" spans="1:16" ht="20.100000000000001" customHeight="1" x14ac:dyDescent="0.25">
      <c r="A55" s="38" t="s">
        <v>188</v>
      </c>
      <c r="B55" s="19">
        <v>124.08</v>
      </c>
      <c r="C55" s="140">
        <v>104.32</v>
      </c>
      <c r="D55" s="247">
        <f t="shared" si="16"/>
        <v>9.8911826420267188E-4</v>
      </c>
      <c r="E55" s="215">
        <f t="shared" si="17"/>
        <v>8.5749208225413922E-4</v>
      </c>
      <c r="F55" s="52">
        <f t="shared" si="22"/>
        <v>-0.15925209542230823</v>
      </c>
      <c r="H55" s="19">
        <v>89.896000000000001</v>
      </c>
      <c r="I55" s="140">
        <v>73.527999999999992</v>
      </c>
      <c r="J55" s="247">
        <f t="shared" si="18"/>
        <v>1.5987929874139515E-3</v>
      </c>
      <c r="K55" s="215">
        <f t="shared" si="19"/>
        <v>1.3386518929950188E-3</v>
      </c>
      <c r="L55" s="52">
        <f t="shared" si="23"/>
        <v>-0.18207706683278466</v>
      </c>
      <c r="N55" s="27">
        <f t="shared" si="20"/>
        <v>7.245003223726628</v>
      </c>
      <c r="O55" s="152">
        <f t="shared" si="21"/>
        <v>7.0483128834355826</v>
      </c>
      <c r="P55" s="52">
        <f t="shared" si="8"/>
        <v>-2.7148413081019077E-2</v>
      </c>
    </row>
    <row r="56" spans="1:16" ht="20.100000000000001" customHeight="1" x14ac:dyDescent="0.25">
      <c r="A56" s="38" t="s">
        <v>193</v>
      </c>
      <c r="B56" s="19">
        <v>227.03000000000003</v>
      </c>
      <c r="C56" s="140">
        <v>89.97</v>
      </c>
      <c r="D56" s="247">
        <f t="shared" si="16"/>
        <v>1.8097962566242152E-3</v>
      </c>
      <c r="E56" s="215">
        <f t="shared" si="17"/>
        <v>7.3953760199774643E-4</v>
      </c>
      <c r="F56" s="52">
        <f t="shared" si="22"/>
        <v>-0.60370876095670178</v>
      </c>
      <c r="H56" s="19">
        <v>141.005</v>
      </c>
      <c r="I56" s="140">
        <v>57.170999999999999</v>
      </c>
      <c r="J56" s="247">
        <f t="shared" si="18"/>
        <v>2.5077623608425761E-3</v>
      </c>
      <c r="K56" s="215">
        <f t="shared" si="19"/>
        <v>1.040856100729222E-3</v>
      </c>
      <c r="L56" s="52">
        <f t="shared" si="23"/>
        <v>-0.59454629268465664</v>
      </c>
      <c r="N56" s="27">
        <f t="shared" ref="N56" si="24">(H56/B56)*10</f>
        <v>6.2108531912082103</v>
      </c>
      <c r="O56" s="152">
        <f t="shared" ref="O56" si="25">(I56/C56)*10</f>
        <v>6.3544514838279431</v>
      </c>
      <c r="P56" s="52">
        <f t="shared" ref="P56" si="26">(O56-N56)/N56</f>
        <v>2.3120542089612377E-2</v>
      </c>
    </row>
    <row r="57" spans="1:16" ht="20.100000000000001" customHeight="1" x14ac:dyDescent="0.25">
      <c r="A57" s="38" t="s">
        <v>191</v>
      </c>
      <c r="B57" s="19">
        <v>170.78</v>
      </c>
      <c r="C57" s="140">
        <v>93.47999999999999</v>
      </c>
      <c r="D57" s="247">
        <f t="shared" si="16"/>
        <v>1.3613927882054505E-3</v>
      </c>
      <c r="E57" s="215">
        <f t="shared" si="17"/>
        <v>7.6838918567021593E-4</v>
      </c>
      <c r="F57" s="52">
        <f t="shared" si="22"/>
        <v>-0.45262911347933021</v>
      </c>
      <c r="H57" s="19">
        <v>86.917000000000002</v>
      </c>
      <c r="I57" s="140">
        <v>49.733000000000004</v>
      </c>
      <c r="J57" s="247">
        <f t="shared" si="18"/>
        <v>1.5458117167288692E-3</v>
      </c>
      <c r="K57" s="215">
        <f t="shared" si="19"/>
        <v>9.0543975892614086E-4</v>
      </c>
      <c r="L57" s="52">
        <f t="shared" si="23"/>
        <v>-0.42781043984490946</v>
      </c>
      <c r="N57" s="27">
        <f t="shared" ref="N57:N60" si="27">(H57/B57)*10</f>
        <v>5.0894132802435887</v>
      </c>
      <c r="O57" s="152">
        <f t="shared" ref="O57:O60" si="28">(I57/C57)*10</f>
        <v>5.3201754385964932</v>
      </c>
      <c r="P57" s="52">
        <f t="shared" ref="P57:P60" si="29">(O57-N57)/N57</f>
        <v>4.5341603372768297E-2</v>
      </c>
    </row>
    <row r="58" spans="1:16" ht="20.100000000000001" customHeight="1" x14ac:dyDescent="0.25">
      <c r="A58" s="38" t="s">
        <v>208</v>
      </c>
      <c r="B58" s="19">
        <v>73.77</v>
      </c>
      <c r="C58" s="140">
        <v>65.539999999999992</v>
      </c>
      <c r="D58" s="247">
        <f t="shared" si="16"/>
        <v>5.8806620204892885E-4</v>
      </c>
      <c r="E58" s="215">
        <f t="shared" si="17"/>
        <v>5.3872729170759473E-4</v>
      </c>
      <c r="F58" s="52">
        <f t="shared" si="22"/>
        <v>-0.11156296597532879</v>
      </c>
      <c r="H58" s="19">
        <v>65.010000000000005</v>
      </c>
      <c r="I58" s="140">
        <v>47.341000000000001</v>
      </c>
      <c r="J58" s="247">
        <f t="shared" si="18"/>
        <v>1.1561975183743546E-3</v>
      </c>
      <c r="K58" s="215">
        <f t="shared" si="19"/>
        <v>8.6189097032800016E-4</v>
      </c>
      <c r="L58" s="52">
        <f t="shared" si="23"/>
        <v>-0.27178895554530075</v>
      </c>
      <c r="N58" s="27">
        <f t="shared" ref="N58:N59" si="30">(H58/B58)*10</f>
        <v>8.8125254168361131</v>
      </c>
      <c r="O58" s="152">
        <f t="shared" ref="O58:O59" si="31">(I58/C58)*10</f>
        <v>7.2232224595666779</v>
      </c>
      <c r="P58" s="52">
        <f t="shared" ref="P58:P59" si="32">(O58-N58)/N58</f>
        <v>-0.18034591471737613</v>
      </c>
    </row>
    <row r="59" spans="1:16" ht="20.100000000000001" customHeight="1" x14ac:dyDescent="0.25">
      <c r="A59" s="38" t="s">
        <v>187</v>
      </c>
      <c r="B59" s="19">
        <v>35.97</v>
      </c>
      <c r="C59" s="140">
        <v>66.91</v>
      </c>
      <c r="D59" s="247">
        <f t="shared" si="16"/>
        <v>2.8673907127151922E-4</v>
      </c>
      <c r="E59" s="215">
        <f t="shared" si="17"/>
        <v>5.4998845114670686E-4</v>
      </c>
      <c r="F59" s="52">
        <f t="shared" ref="F59:F60" si="33">(C59-B59)/B59</f>
        <v>0.8601612454823464</v>
      </c>
      <c r="H59" s="19">
        <v>25.837999999999997</v>
      </c>
      <c r="I59" s="140">
        <v>35.783999999999999</v>
      </c>
      <c r="J59" s="247">
        <f t="shared" si="18"/>
        <v>4.5952671096379899E-4</v>
      </c>
      <c r="K59" s="215">
        <f t="shared" si="19"/>
        <v>6.5148405150328799E-4</v>
      </c>
      <c r="L59" s="52">
        <f t="shared" ref="L59:L60" si="34">(I59-H59)/H59</f>
        <v>0.38493691462187485</v>
      </c>
      <c r="N59" s="27">
        <f t="shared" si="30"/>
        <v>7.1832082290797885</v>
      </c>
      <c r="O59" s="152">
        <f t="shared" si="31"/>
        <v>5.3480795097892697</v>
      </c>
      <c r="P59" s="52">
        <f t="shared" si="32"/>
        <v>-0.25547480467869016</v>
      </c>
    </row>
    <row r="60" spans="1:16" ht="20.100000000000001" customHeight="1" x14ac:dyDescent="0.25">
      <c r="A60" s="38" t="s">
        <v>228</v>
      </c>
      <c r="B60" s="19">
        <v>17.3</v>
      </c>
      <c r="C60" s="140">
        <v>21.67</v>
      </c>
      <c r="D60" s="247">
        <f t="shared" si="16"/>
        <v>1.3790897784257111E-4</v>
      </c>
      <c r="E60" s="215">
        <f t="shared" si="17"/>
        <v>1.7812359492376534E-4</v>
      </c>
      <c r="F60" s="52">
        <f t="shared" si="33"/>
        <v>0.25260115606936423</v>
      </c>
      <c r="H60" s="19">
        <v>16.744999999999997</v>
      </c>
      <c r="I60" s="140">
        <v>25.524000000000001</v>
      </c>
      <c r="J60" s="247">
        <f t="shared" si="18"/>
        <v>2.9780845170248525E-4</v>
      </c>
      <c r="K60" s="215">
        <f t="shared" si="19"/>
        <v>4.6469033452296903E-4</v>
      </c>
      <c r="L60" s="52">
        <f t="shared" si="34"/>
        <v>0.52427590325470319</v>
      </c>
      <c r="N60" s="27">
        <f t="shared" si="27"/>
        <v>9.6791907514450841</v>
      </c>
      <c r="O60" s="152">
        <f t="shared" si="28"/>
        <v>11.778495616059068</v>
      </c>
      <c r="P60" s="52">
        <f t="shared" si="29"/>
        <v>0.21688846914196436</v>
      </c>
    </row>
    <row r="61" spans="1:16" ht="20.100000000000001" customHeight="1" thickBot="1" x14ac:dyDescent="0.3">
      <c r="A61" s="8" t="s">
        <v>17</v>
      </c>
      <c r="B61" s="19">
        <f>B62-SUM(B39:B60)</f>
        <v>141.2099999999773</v>
      </c>
      <c r="C61" s="140">
        <f>C62-SUM(C39:C60)</f>
        <v>72.099999999962165</v>
      </c>
      <c r="D61" s="247">
        <f t="shared" si="16"/>
        <v>1.1256720671182852E-3</v>
      </c>
      <c r="E61" s="215">
        <f t="shared" si="17"/>
        <v>5.9264933982449189E-4</v>
      </c>
      <c r="F61" s="52">
        <f t="shared" ref="F61" si="35">(C61-B61)/B61</f>
        <v>-0.48941293109571732</v>
      </c>
      <c r="H61" s="19">
        <f>H62-SUM(H39:H60)</f>
        <v>101.57600000000093</v>
      </c>
      <c r="I61" s="140">
        <f>I62-SUM(I39:I60)</f>
        <v>67.005000000004657</v>
      </c>
      <c r="J61" s="247">
        <f t="shared" si="18"/>
        <v>1.806520829509222E-3</v>
      </c>
      <c r="K61" s="215">
        <f t="shared" si="19"/>
        <v>1.2198940551917295E-3</v>
      </c>
      <c r="L61" s="52">
        <f t="shared" ref="L61" si="36">(I61-H61)/H61</f>
        <v>-0.34034614475856462</v>
      </c>
      <c r="N61" s="27">
        <f t="shared" si="20"/>
        <v>7.1932582678292798</v>
      </c>
      <c r="O61" s="152">
        <f t="shared" si="21"/>
        <v>9.2933425797558691</v>
      </c>
      <c r="P61" s="52">
        <f t="shared" ref="P61" si="37">(O61-N61)/N61</f>
        <v>0.29195174616750341</v>
      </c>
    </row>
    <row r="62" spans="1:16" ht="26.25" customHeight="1" thickBot="1" x14ac:dyDescent="0.3">
      <c r="A62" s="12" t="s">
        <v>18</v>
      </c>
      <c r="B62" s="17">
        <v>125445.05999999998</v>
      </c>
      <c r="C62" s="145">
        <v>121657.09999999995</v>
      </c>
      <c r="D62" s="253">
        <f>SUM(D39:D61)</f>
        <v>0.99999999999999989</v>
      </c>
      <c r="E62" s="254">
        <f>SUM(E39:E61)</f>
        <v>1.0000000000000002</v>
      </c>
      <c r="F62" s="57">
        <f t="shared" si="22"/>
        <v>-3.0196167150783267E-2</v>
      </c>
      <c r="G62" s="1"/>
      <c r="H62" s="17">
        <v>56227.417000000001</v>
      </c>
      <c r="I62" s="145">
        <v>54926.900999999998</v>
      </c>
      <c r="J62" s="253">
        <f>SUM(J39:J61)</f>
        <v>0.99999999999999989</v>
      </c>
      <c r="K62" s="254">
        <f>SUM(K39:K61)</f>
        <v>1</v>
      </c>
      <c r="L62" s="57">
        <f t="shared" si="23"/>
        <v>-2.3129570401571233E-2</v>
      </c>
      <c r="M62" s="1"/>
      <c r="N62" s="29">
        <f t="shared" si="20"/>
        <v>4.4822344538716798</v>
      </c>
      <c r="O62" s="146">
        <f t="shared" si="21"/>
        <v>4.5148948150169632</v>
      </c>
      <c r="P62" s="57">
        <f t="shared" si="8"/>
        <v>7.2866248924287952E-3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jan-abr</v>
      </c>
      <c r="C66" s="364"/>
      <c r="D66" s="370" t="str">
        <f>B5</f>
        <v>jan-abr</v>
      </c>
      <c r="E66" s="364"/>
      <c r="F66" s="131" t="str">
        <f>F37</f>
        <v>2025/2024</v>
      </c>
      <c r="H66" s="359" t="str">
        <f>B5</f>
        <v>jan-abr</v>
      </c>
      <c r="I66" s="364"/>
      <c r="J66" s="370" t="str">
        <f>B5</f>
        <v>jan-abr</v>
      </c>
      <c r="K66" s="360"/>
      <c r="L66" s="131" t="str">
        <f>L37</f>
        <v>2025/2024</v>
      </c>
      <c r="N66" s="359" t="str">
        <f>B5</f>
        <v>jan-abr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7" t="s">
        <v>160</v>
      </c>
      <c r="B68" s="310">
        <v>8972.58</v>
      </c>
      <c r="C68" s="311">
        <v>8316.01</v>
      </c>
      <c r="D68" s="247">
        <f>B68/$B$96</f>
        <v>0.27262269659043126</v>
      </c>
      <c r="E68" s="246">
        <f>C68/$C$96</f>
        <v>0.25856390867568546</v>
      </c>
      <c r="F68" s="61">
        <f t="shared" ref="F68:F94" si="38">(C68-B68)/B68</f>
        <v>-7.3175162550793607E-2</v>
      </c>
      <c r="H68" s="19">
        <v>9503.8169999999991</v>
      </c>
      <c r="I68" s="147">
        <v>9297.1859999999997</v>
      </c>
      <c r="J68" s="245">
        <f>H68/$H$96</f>
        <v>0.34957834794198528</v>
      </c>
      <c r="K68" s="246">
        <f>I68/$I$96</f>
        <v>0.33217142946973671</v>
      </c>
      <c r="L68" s="61">
        <f t="shared" ref="L68:L91" si="39">(I68-H68)/H68</f>
        <v>-2.1741895914031112E-2</v>
      </c>
      <c r="N68" s="41">
        <f t="shared" ref="N68:N96" si="40">(H68/B68)*10</f>
        <v>10.592067164628233</v>
      </c>
      <c r="O68" s="149">
        <f t="shared" ref="O68:O96" si="41">(I68/C68)*10</f>
        <v>11.17986390107756</v>
      </c>
      <c r="P68" s="61">
        <f t="shared" si="8"/>
        <v>5.549405298450618E-2</v>
      </c>
    </row>
    <row r="69" spans="1:16" ht="20.100000000000001" customHeight="1" x14ac:dyDescent="0.25">
      <c r="A69" s="308" t="s">
        <v>162</v>
      </c>
      <c r="B69" s="118">
        <v>8888.7899999999991</v>
      </c>
      <c r="C69" s="312">
        <v>10109.509999999998</v>
      </c>
      <c r="D69" s="247">
        <f t="shared" ref="D69:D95" si="42">B69/$B$96</f>
        <v>0.27007682285653173</v>
      </c>
      <c r="E69" s="215">
        <f t="shared" ref="E69:E95" si="43">C69/$C$96</f>
        <v>0.31432795540119945</v>
      </c>
      <c r="F69" s="52">
        <f t="shared" si="38"/>
        <v>0.137332527824372</v>
      </c>
      <c r="H69" s="19">
        <v>4823.2459999999992</v>
      </c>
      <c r="I69" s="140">
        <v>5983.7350000000006</v>
      </c>
      <c r="J69" s="214">
        <f t="shared" ref="J69:J96" si="44">H69/$H$96</f>
        <v>0.17741317708430082</v>
      </c>
      <c r="K69" s="215">
        <f t="shared" ref="K69:K96" si="45">I69/$I$96</f>
        <v>0.21378789329568057</v>
      </c>
      <c r="L69" s="52">
        <f t="shared" si="39"/>
        <v>0.24060331983896355</v>
      </c>
      <c r="N69" s="40">
        <f t="shared" si="40"/>
        <v>5.426212116609797</v>
      </c>
      <c r="O69" s="143">
        <f t="shared" si="41"/>
        <v>5.918916940583669</v>
      </c>
      <c r="P69" s="52">
        <f t="shared" si="8"/>
        <v>9.0800877921024856E-2</v>
      </c>
    </row>
    <row r="70" spans="1:16" ht="20.100000000000001" customHeight="1" x14ac:dyDescent="0.25">
      <c r="A70" s="308" t="s">
        <v>174</v>
      </c>
      <c r="B70" s="118">
        <v>583.99</v>
      </c>
      <c r="C70" s="312">
        <v>728.61</v>
      </c>
      <c r="D70" s="247">
        <f t="shared" si="42"/>
        <v>1.7743940826590119E-2</v>
      </c>
      <c r="E70" s="215">
        <f t="shared" si="43"/>
        <v>2.2654163414929897E-2</v>
      </c>
      <c r="F70" s="52">
        <f t="shared" si="38"/>
        <v>0.24764122673333447</v>
      </c>
      <c r="H70" s="19">
        <v>1758.5140000000001</v>
      </c>
      <c r="I70" s="140">
        <v>2299.3180000000002</v>
      </c>
      <c r="J70" s="214">
        <f t="shared" si="44"/>
        <v>6.4683318181826571E-2</v>
      </c>
      <c r="K70" s="215">
        <f t="shared" si="45"/>
        <v>8.215042130656483E-2</v>
      </c>
      <c r="L70" s="52">
        <f t="shared" si="39"/>
        <v>0.30753465710253092</v>
      </c>
      <c r="N70" s="40">
        <f t="shared" si="40"/>
        <v>30.112056713299889</v>
      </c>
      <c r="O70" s="143">
        <f t="shared" si="41"/>
        <v>31.557595970409412</v>
      </c>
      <c r="P70" s="52">
        <f t="shared" si="8"/>
        <v>4.8005331248963064E-2</v>
      </c>
    </row>
    <row r="71" spans="1:16" ht="20.100000000000001" customHeight="1" x14ac:dyDescent="0.25">
      <c r="A71" s="308" t="s">
        <v>165</v>
      </c>
      <c r="B71" s="118">
        <v>2675.0299999999997</v>
      </c>
      <c r="C71" s="312">
        <v>2556.56</v>
      </c>
      <c r="D71" s="247">
        <f t="shared" si="42"/>
        <v>8.1278059606077771E-2</v>
      </c>
      <c r="E71" s="215">
        <f t="shared" si="43"/>
        <v>7.9489340003668876E-2</v>
      </c>
      <c r="F71" s="52">
        <f t="shared" si="38"/>
        <v>-4.4287353786686433E-2</v>
      </c>
      <c r="H71" s="19">
        <v>2426.1559999999999</v>
      </c>
      <c r="I71" s="140">
        <v>2265.991</v>
      </c>
      <c r="J71" s="214">
        <f t="shared" si="44"/>
        <v>8.9241155035869824E-2</v>
      </c>
      <c r="K71" s="215">
        <f t="shared" si="45"/>
        <v>8.095970862963893E-2</v>
      </c>
      <c r="L71" s="52">
        <f t="shared" si="39"/>
        <v>-6.6015952807651268E-2</v>
      </c>
      <c r="N71" s="40">
        <f t="shared" si="40"/>
        <v>9.0696403404821631</v>
      </c>
      <c r="O71" s="143">
        <f t="shared" si="41"/>
        <v>8.8634375880088871</v>
      </c>
      <c r="P71" s="52">
        <f t="shared" si="8"/>
        <v>-2.2735493882033442E-2</v>
      </c>
    </row>
    <row r="72" spans="1:16" ht="20.100000000000001" customHeight="1" x14ac:dyDescent="0.25">
      <c r="A72" s="308" t="s">
        <v>169</v>
      </c>
      <c r="B72" s="118">
        <v>2250.9499999999998</v>
      </c>
      <c r="C72" s="312">
        <v>1857.9599999999998</v>
      </c>
      <c r="D72" s="247">
        <f t="shared" si="42"/>
        <v>6.8392821116137301E-2</v>
      </c>
      <c r="E72" s="215">
        <f t="shared" si="43"/>
        <v>5.7768256623437986E-2</v>
      </c>
      <c r="F72" s="52">
        <f t="shared" si="38"/>
        <v>-0.17458850707479065</v>
      </c>
      <c r="H72" s="19">
        <v>1431.1590000000001</v>
      </c>
      <c r="I72" s="140">
        <v>1276.4069999999999</v>
      </c>
      <c r="J72" s="214">
        <f t="shared" si="44"/>
        <v>5.264223825672399E-2</v>
      </c>
      <c r="K72" s="215">
        <f t="shared" si="45"/>
        <v>4.5603684574577537E-2</v>
      </c>
      <c r="L72" s="52">
        <f t="shared" si="39"/>
        <v>-0.1081305431471976</v>
      </c>
      <c r="N72" s="40">
        <f t="shared" si="40"/>
        <v>6.3580221684177811</v>
      </c>
      <c r="O72" s="143">
        <f t="shared" si="41"/>
        <v>6.869937996512304</v>
      </c>
      <c r="P72" s="52">
        <f t="shared" ref="P72:P76" si="46">(O72-N72)/N72</f>
        <v>8.0514948601054515E-2</v>
      </c>
    </row>
    <row r="73" spans="1:16" ht="20.100000000000001" customHeight="1" x14ac:dyDescent="0.25">
      <c r="A73" s="308" t="s">
        <v>196</v>
      </c>
      <c r="B73" s="118">
        <v>1295.2399999999998</v>
      </c>
      <c r="C73" s="312">
        <v>967.51</v>
      </c>
      <c r="D73" s="247">
        <f t="shared" si="42"/>
        <v>3.9354547023463728E-2</v>
      </c>
      <c r="E73" s="215">
        <f t="shared" si="43"/>
        <v>3.0082114774129955E-2</v>
      </c>
      <c r="F73" s="52">
        <f t="shared" si="38"/>
        <v>-0.2530264661375497</v>
      </c>
      <c r="H73" s="19">
        <v>1226.4270000000001</v>
      </c>
      <c r="I73" s="140">
        <v>1055.326</v>
      </c>
      <c r="J73" s="214">
        <f t="shared" si="44"/>
        <v>4.5111593008519128E-2</v>
      </c>
      <c r="K73" s="215">
        <f t="shared" si="45"/>
        <v>3.7704865319095414E-2</v>
      </c>
      <c r="L73" s="52">
        <f t="shared" si="39"/>
        <v>-0.13951176873959892</v>
      </c>
      <c r="N73" s="40">
        <f t="shared" si="40"/>
        <v>9.4687239430530283</v>
      </c>
      <c r="O73" s="143">
        <f t="shared" si="41"/>
        <v>10.907649533338157</v>
      </c>
      <c r="P73" s="52">
        <f t="shared" si="46"/>
        <v>0.15196615710196443</v>
      </c>
    </row>
    <row r="74" spans="1:16" ht="20.100000000000001" customHeight="1" x14ac:dyDescent="0.25">
      <c r="A74" s="308" t="s">
        <v>161</v>
      </c>
      <c r="B74" s="118">
        <v>1884.7599999999998</v>
      </c>
      <c r="C74" s="312">
        <v>1576.61</v>
      </c>
      <c r="D74" s="247">
        <f t="shared" si="42"/>
        <v>5.7266511262733931E-2</v>
      </c>
      <c r="E74" s="215">
        <f t="shared" si="43"/>
        <v>4.9020436971236495E-2</v>
      </c>
      <c r="F74" s="52">
        <f t="shared" si="38"/>
        <v>-0.16349561747914848</v>
      </c>
      <c r="H74" s="19">
        <v>993.86500000000001</v>
      </c>
      <c r="I74" s="140">
        <v>989.99499999999989</v>
      </c>
      <c r="J74" s="214">
        <f t="shared" si="44"/>
        <v>3.6557278488986183E-2</v>
      </c>
      <c r="K74" s="215">
        <f t="shared" si="45"/>
        <v>3.5370708332380568E-2</v>
      </c>
      <c r="L74" s="52">
        <f t="shared" si="39"/>
        <v>-3.8938890090707673E-3</v>
      </c>
      <c r="N74" s="40">
        <f t="shared" si="40"/>
        <v>5.2731647530720096</v>
      </c>
      <c r="O74" s="143">
        <f t="shared" si="41"/>
        <v>6.2792637367516377</v>
      </c>
      <c r="P74" s="52">
        <f t="shared" si="46"/>
        <v>0.19079604578891657</v>
      </c>
    </row>
    <row r="75" spans="1:16" ht="20.100000000000001" customHeight="1" x14ac:dyDescent="0.25">
      <c r="A75" s="308" t="s">
        <v>199</v>
      </c>
      <c r="B75" s="118">
        <v>370.96000000000004</v>
      </c>
      <c r="C75" s="312">
        <v>513.99</v>
      </c>
      <c r="D75" s="247">
        <f t="shared" si="42"/>
        <v>1.127124144083267E-2</v>
      </c>
      <c r="E75" s="215">
        <f t="shared" si="43"/>
        <v>1.598113319010145E-2</v>
      </c>
      <c r="F75" s="52">
        <f t="shared" si="38"/>
        <v>0.38556717705412974</v>
      </c>
      <c r="H75" s="19">
        <v>683.05000000000007</v>
      </c>
      <c r="I75" s="140">
        <v>773.18499999999995</v>
      </c>
      <c r="J75" s="214">
        <f t="shared" si="44"/>
        <v>2.5124588421870191E-2</v>
      </c>
      <c r="K75" s="215">
        <f t="shared" si="45"/>
        <v>2.7624484085244545E-2</v>
      </c>
      <c r="L75" s="52">
        <f t="shared" si="39"/>
        <v>0.13195959300197624</v>
      </c>
      <c r="N75" s="40">
        <f t="shared" si="40"/>
        <v>18.413036445978005</v>
      </c>
      <c r="O75" s="143">
        <f t="shared" si="41"/>
        <v>15.042802389151539</v>
      </c>
      <c r="P75" s="52">
        <f t="shared" si="46"/>
        <v>-0.18303521348661816</v>
      </c>
    </row>
    <row r="76" spans="1:16" ht="20.100000000000001" customHeight="1" x14ac:dyDescent="0.25">
      <c r="A76" s="308" t="s">
        <v>171</v>
      </c>
      <c r="B76" s="118">
        <v>1324.2600000000002</v>
      </c>
      <c r="C76" s="312">
        <v>773.29</v>
      </c>
      <c r="D76" s="247">
        <f t="shared" si="42"/>
        <v>4.0236290140276777E-2</v>
      </c>
      <c r="E76" s="215">
        <f t="shared" si="43"/>
        <v>2.4043367545231523E-2</v>
      </c>
      <c r="F76" s="52">
        <f t="shared" si="38"/>
        <v>-0.41605877999788571</v>
      </c>
      <c r="H76" s="19">
        <v>655.01200000000006</v>
      </c>
      <c r="I76" s="140">
        <v>466.72399999999999</v>
      </c>
      <c r="J76" s="214">
        <f t="shared" si="44"/>
        <v>2.4093268298639978E-2</v>
      </c>
      <c r="K76" s="215">
        <f t="shared" si="45"/>
        <v>1.6675193789586807E-2</v>
      </c>
      <c r="L76" s="52">
        <f t="shared" si="39"/>
        <v>-0.28745732902603321</v>
      </c>
      <c r="N76" s="40">
        <f t="shared" si="40"/>
        <v>4.9462492259828128</v>
      </c>
      <c r="O76" s="143">
        <f t="shared" si="41"/>
        <v>6.0355623375447767</v>
      </c>
      <c r="P76" s="52">
        <f t="shared" si="46"/>
        <v>0.22023013030555874</v>
      </c>
    </row>
    <row r="77" spans="1:16" ht="20.100000000000001" customHeight="1" x14ac:dyDescent="0.25">
      <c r="A77" s="308" t="s">
        <v>178</v>
      </c>
      <c r="B77" s="118">
        <v>436.14</v>
      </c>
      <c r="C77" s="312">
        <v>368.93</v>
      </c>
      <c r="D77" s="247">
        <f t="shared" si="42"/>
        <v>1.3251669295893789E-2</v>
      </c>
      <c r="E77" s="215">
        <f t="shared" si="43"/>
        <v>1.1470883612179475E-2</v>
      </c>
      <c r="F77" s="52">
        <f t="shared" si="38"/>
        <v>-0.15410189388728385</v>
      </c>
      <c r="H77" s="19">
        <v>319.96699999999998</v>
      </c>
      <c r="I77" s="140">
        <v>314.45299999999997</v>
      </c>
      <c r="J77" s="214">
        <f t="shared" si="44"/>
        <v>1.176932755080966E-2</v>
      </c>
      <c r="K77" s="215">
        <f t="shared" si="45"/>
        <v>1.1234829819587035E-2</v>
      </c>
      <c r="L77" s="52">
        <f t="shared" si="39"/>
        <v>-1.7233027155925486E-2</v>
      </c>
      <c r="N77" s="40">
        <f t="shared" ref="N77:N78" si="47">(H77/B77)*10</f>
        <v>7.3363369560232954</v>
      </c>
      <c r="O77" s="143">
        <f t="shared" ref="O77:O78" si="48">(I77/C77)*10</f>
        <v>8.5233784186702071</v>
      </c>
      <c r="P77" s="52">
        <f t="shared" ref="P77:P78" si="49">(O77-N77)/N77</f>
        <v>0.16180301828589325</v>
      </c>
    </row>
    <row r="78" spans="1:16" ht="20.100000000000001" customHeight="1" x14ac:dyDescent="0.25">
      <c r="A78" s="308" t="s">
        <v>183</v>
      </c>
      <c r="B78" s="118">
        <v>589.82000000000005</v>
      </c>
      <c r="C78" s="312">
        <v>497.21</v>
      </c>
      <c r="D78" s="247">
        <f t="shared" si="42"/>
        <v>1.7921079433448148E-2</v>
      </c>
      <c r="E78" s="215">
        <f t="shared" si="43"/>
        <v>1.545940433364529E-2</v>
      </c>
      <c r="F78" s="52">
        <f t="shared" si="38"/>
        <v>-0.15701400427249002</v>
      </c>
      <c r="H78" s="19">
        <v>313.24200000000002</v>
      </c>
      <c r="I78" s="140">
        <v>276.48099999999999</v>
      </c>
      <c r="J78" s="214">
        <f t="shared" si="44"/>
        <v>1.152196226695478E-2</v>
      </c>
      <c r="K78" s="215">
        <f t="shared" si="45"/>
        <v>9.8781597992362719E-3</v>
      </c>
      <c r="L78" s="52">
        <f t="shared" si="39"/>
        <v>-0.11735654861097816</v>
      </c>
      <c r="N78" s="40">
        <f t="shared" si="47"/>
        <v>5.3108066867857984</v>
      </c>
      <c r="O78" s="143">
        <f t="shared" si="48"/>
        <v>5.5606484181734075</v>
      </c>
      <c r="P78" s="52">
        <f t="shared" si="49"/>
        <v>4.7044026665338502E-2</v>
      </c>
    </row>
    <row r="79" spans="1:16" ht="20.100000000000001" customHeight="1" x14ac:dyDescent="0.25">
      <c r="A79" s="308" t="s">
        <v>227</v>
      </c>
      <c r="B79" s="118">
        <v>142.19999999999999</v>
      </c>
      <c r="C79" s="312">
        <v>324.5</v>
      </c>
      <c r="D79" s="247">
        <f t="shared" si="42"/>
        <v>4.3206020403450647E-3</v>
      </c>
      <c r="E79" s="215">
        <f t="shared" si="43"/>
        <v>1.0089452557808364E-2</v>
      </c>
      <c r="F79" s="52">
        <f t="shared" si="38"/>
        <v>1.2819971870604783</v>
      </c>
      <c r="H79" s="19">
        <v>134.78700000000001</v>
      </c>
      <c r="I79" s="140">
        <v>274.44400000000002</v>
      </c>
      <c r="J79" s="214">
        <f t="shared" si="44"/>
        <v>4.9578623814049002E-3</v>
      </c>
      <c r="K79" s="215">
        <f t="shared" si="45"/>
        <v>9.8053815196762154E-3</v>
      </c>
      <c r="L79" s="52">
        <f t="shared" ref="L79:L80" si="50">(I79-H79)/H79</f>
        <v>1.0361310808905904</v>
      </c>
      <c r="N79" s="40">
        <f t="shared" ref="N79:N80" si="51">(H79/B79)*10</f>
        <v>9.4786919831223635</v>
      </c>
      <c r="O79" s="143">
        <f t="shared" ref="O79:O80" si="52">(I79/C79)*10</f>
        <v>8.4574422187981515</v>
      </c>
      <c r="P79" s="52">
        <f t="shared" ref="P79:P80" si="53">(O79-N79)/N79</f>
        <v>-0.10774163419832991</v>
      </c>
    </row>
    <row r="80" spans="1:16" ht="20.100000000000001" customHeight="1" x14ac:dyDescent="0.25">
      <c r="A80" s="308" t="s">
        <v>176</v>
      </c>
      <c r="B80" s="118">
        <v>430.80999999999995</v>
      </c>
      <c r="C80" s="312">
        <v>319.12</v>
      </c>
      <c r="D80" s="247">
        <f t="shared" si="42"/>
        <v>1.3089722679332332E-2</v>
      </c>
      <c r="E80" s="215">
        <f t="shared" si="43"/>
        <v>9.9221759637836832E-3</v>
      </c>
      <c r="F80" s="52">
        <f t="shared" si="38"/>
        <v>-0.25925582043128048</v>
      </c>
      <c r="H80" s="19">
        <v>376.74099999999999</v>
      </c>
      <c r="I80" s="140">
        <v>264.36500000000001</v>
      </c>
      <c r="J80" s="214">
        <f t="shared" si="44"/>
        <v>1.385764229067242E-2</v>
      </c>
      <c r="K80" s="215">
        <f t="shared" si="45"/>
        <v>9.4452773077538677E-3</v>
      </c>
      <c r="L80" s="52">
        <f t="shared" si="50"/>
        <v>-0.29828449783803723</v>
      </c>
      <c r="N80" s="40">
        <f t="shared" si="51"/>
        <v>8.7449455676516337</v>
      </c>
      <c r="O80" s="143">
        <f t="shared" si="52"/>
        <v>8.2841877663574834</v>
      </c>
      <c r="P80" s="52">
        <f t="shared" si="53"/>
        <v>-5.268846989723254E-2</v>
      </c>
    </row>
    <row r="81" spans="1:16" ht="20.100000000000001" customHeight="1" x14ac:dyDescent="0.25">
      <c r="A81" s="308" t="s">
        <v>181</v>
      </c>
      <c r="B81" s="118">
        <v>188.45</v>
      </c>
      <c r="C81" s="312">
        <v>251.17</v>
      </c>
      <c r="D81" s="247">
        <f t="shared" si="42"/>
        <v>5.7258611427779714E-3</v>
      </c>
      <c r="E81" s="215">
        <f t="shared" si="43"/>
        <v>7.8094539258697273E-3</v>
      </c>
      <c r="F81" s="52">
        <f t="shared" si="38"/>
        <v>0.33282037675776072</v>
      </c>
      <c r="H81" s="19">
        <v>195.733</v>
      </c>
      <c r="I81" s="140">
        <v>223.24599999999998</v>
      </c>
      <c r="J81" s="214">
        <f t="shared" si="44"/>
        <v>7.1996355546122799E-3</v>
      </c>
      <c r="K81" s="215">
        <f t="shared" si="45"/>
        <v>7.9761707406306431E-3</v>
      </c>
      <c r="L81" s="52">
        <f t="shared" si="39"/>
        <v>0.14056393147808482</v>
      </c>
      <c r="N81" s="40">
        <f t="shared" ref="N81" si="54">(H81/B81)*10</f>
        <v>10.386468559299548</v>
      </c>
      <c r="O81" s="143">
        <f t="shared" ref="O81" si="55">(I81/C81)*10</f>
        <v>8.8882430226539793</v>
      </c>
      <c r="P81" s="52">
        <f t="shared" ref="P81" si="56">(O81-N81)/N81</f>
        <v>-0.14424782861390642</v>
      </c>
    </row>
    <row r="82" spans="1:16" ht="20.100000000000001" customHeight="1" x14ac:dyDescent="0.25">
      <c r="A82" s="308" t="s">
        <v>202</v>
      </c>
      <c r="B82" s="118">
        <v>203.67</v>
      </c>
      <c r="C82" s="312">
        <v>295.23</v>
      </c>
      <c r="D82" s="247">
        <f t="shared" si="42"/>
        <v>6.1883053274056216E-3</v>
      </c>
      <c r="E82" s="215">
        <f t="shared" si="43"/>
        <v>9.1793808278636778E-3</v>
      </c>
      <c r="F82" s="52">
        <f t="shared" si="38"/>
        <v>0.44955074385034632</v>
      </c>
      <c r="H82" s="19">
        <v>166.12100000000001</v>
      </c>
      <c r="I82" s="140">
        <v>215.881</v>
      </c>
      <c r="J82" s="214">
        <f t="shared" si="44"/>
        <v>6.1104190809303828E-3</v>
      </c>
      <c r="K82" s="215">
        <f t="shared" si="45"/>
        <v>7.7130327784510535E-3</v>
      </c>
      <c r="L82" s="52">
        <f t="shared" si="39"/>
        <v>0.29954069623948804</v>
      </c>
      <c r="N82" s="40">
        <f t="shared" ref="N82" si="57">(H82/B82)*10</f>
        <v>8.1563804193057408</v>
      </c>
      <c r="O82" s="143">
        <f t="shared" ref="O82" si="58">(I82/C82)*10</f>
        <v>7.3122988856146058</v>
      </c>
      <c r="P82" s="52">
        <f t="shared" ref="P82" si="59">(O82-N82)/N82</f>
        <v>-0.10348726889849774</v>
      </c>
    </row>
    <row r="83" spans="1:16" ht="20.100000000000001" customHeight="1" x14ac:dyDescent="0.25">
      <c r="A83" s="308" t="s">
        <v>206</v>
      </c>
      <c r="B83" s="118">
        <v>372.31</v>
      </c>
      <c r="C83" s="312">
        <v>245.53</v>
      </c>
      <c r="D83" s="247">
        <f t="shared" si="42"/>
        <v>1.1312259814633413E-2</v>
      </c>
      <c r="E83" s="215">
        <f t="shared" si="43"/>
        <v>7.6340933328773114E-3</v>
      </c>
      <c r="F83" s="52">
        <f t="shared" si="38"/>
        <v>-0.34052268271064434</v>
      </c>
      <c r="H83" s="19">
        <v>409.17200000000003</v>
      </c>
      <c r="I83" s="140">
        <v>213.64499999999998</v>
      </c>
      <c r="J83" s="214">
        <f t="shared" si="44"/>
        <v>1.5050549877393264E-2</v>
      </c>
      <c r="K83" s="215">
        <f t="shared" si="45"/>
        <v>7.6331445933276905E-3</v>
      </c>
      <c r="L83" s="52">
        <f t="shared" si="39"/>
        <v>-0.47786016638479667</v>
      </c>
      <c r="N83" s="40">
        <f t="shared" ref="N83" si="60">(H83/B83)*10</f>
        <v>10.990088904407617</v>
      </c>
      <c r="O83" s="143">
        <f t="shared" ref="O83" si="61">(I83/C83)*10</f>
        <v>8.7013806866777994</v>
      </c>
      <c r="P83" s="52">
        <f t="shared" ref="P83" si="62">(O83-N83)/N83</f>
        <v>-0.20825202031003795</v>
      </c>
    </row>
    <row r="84" spans="1:16" ht="20.100000000000001" customHeight="1" x14ac:dyDescent="0.25">
      <c r="A84" s="308" t="s">
        <v>198</v>
      </c>
      <c r="B84" s="118">
        <v>171.64</v>
      </c>
      <c r="C84" s="312">
        <v>249.59</v>
      </c>
      <c r="D84" s="247">
        <f t="shared" si="42"/>
        <v>5.2151064290072218E-3</v>
      </c>
      <c r="E84" s="215">
        <f t="shared" si="43"/>
        <v>7.7603280859888735E-3</v>
      </c>
      <c r="F84" s="52">
        <f t="shared" si="38"/>
        <v>0.45414821719878828</v>
      </c>
      <c r="H84" s="19">
        <v>177.803</v>
      </c>
      <c r="I84" s="140">
        <v>211.131</v>
      </c>
      <c r="J84" s="214">
        <f t="shared" si="44"/>
        <v>6.5401174074720516E-3</v>
      </c>
      <c r="K84" s="215">
        <f t="shared" si="45"/>
        <v>7.5433239773168986E-3</v>
      </c>
      <c r="L84" s="52">
        <f t="shared" si="39"/>
        <v>0.18744340646670757</v>
      </c>
      <c r="N84" s="40">
        <f t="shared" ref="N84:N90" si="63">(H84/B84)*10</f>
        <v>10.359065485900722</v>
      </c>
      <c r="O84" s="143">
        <f t="shared" ref="O84:O90" si="64">(I84/C84)*10</f>
        <v>8.4591129452301779</v>
      </c>
      <c r="P84" s="52">
        <f t="shared" ref="P84:P90" si="65">(O84-N84)/N84</f>
        <v>-0.18340964667676707</v>
      </c>
    </row>
    <row r="85" spans="1:16" ht="20.100000000000001" customHeight="1" x14ac:dyDescent="0.25">
      <c r="A85" s="308" t="s">
        <v>164</v>
      </c>
      <c r="B85" s="118">
        <v>69.48</v>
      </c>
      <c r="C85" s="312">
        <v>305.86</v>
      </c>
      <c r="D85" s="247">
        <f t="shared" si="42"/>
        <v>2.1110789716116398E-3</v>
      </c>
      <c r="E85" s="215">
        <f t="shared" si="43"/>
        <v>9.5098920164291712E-3</v>
      </c>
      <c r="F85" s="52">
        <f t="shared" si="38"/>
        <v>3.4021301093839953</v>
      </c>
      <c r="H85" s="19">
        <v>51.969999999999992</v>
      </c>
      <c r="I85" s="140">
        <v>157.16399999999999</v>
      </c>
      <c r="J85" s="214">
        <f t="shared" si="44"/>
        <v>1.9116094872770565E-3</v>
      </c>
      <c r="K85" s="215">
        <f t="shared" si="45"/>
        <v>5.6151818992522789E-3</v>
      </c>
      <c r="L85" s="52">
        <f t="shared" si="39"/>
        <v>2.0241293053684819</v>
      </c>
      <c r="N85" s="40">
        <f t="shared" si="63"/>
        <v>7.4798503166378794</v>
      </c>
      <c r="O85" s="143">
        <f t="shared" si="64"/>
        <v>5.1384293467599553</v>
      </c>
      <c r="P85" s="52">
        <f t="shared" si="65"/>
        <v>-0.3130304579317264</v>
      </c>
    </row>
    <row r="86" spans="1:16" ht="20.100000000000001" customHeight="1" x14ac:dyDescent="0.25">
      <c r="A86" s="308" t="s">
        <v>205</v>
      </c>
      <c r="B86" s="118">
        <v>104.53999999999999</v>
      </c>
      <c r="C86" s="312">
        <v>132.74</v>
      </c>
      <c r="D86" s="247">
        <f t="shared" si="42"/>
        <v>3.1763413312072652E-3</v>
      </c>
      <c r="E86" s="215">
        <f t="shared" si="43"/>
        <v>4.1271923960662016E-3</v>
      </c>
      <c r="F86" s="52">
        <f t="shared" si="38"/>
        <v>0.26975320451501839</v>
      </c>
      <c r="H86" s="19">
        <v>85.950999999999993</v>
      </c>
      <c r="I86" s="140">
        <v>128.89599999999999</v>
      </c>
      <c r="J86" s="214">
        <f t="shared" si="44"/>
        <v>3.1615306338454935E-3</v>
      </c>
      <c r="K86" s="215">
        <f t="shared" si="45"/>
        <v>4.6052180275764285E-3</v>
      </c>
      <c r="L86" s="52">
        <f t="shared" si="39"/>
        <v>0.49964514665332571</v>
      </c>
      <c r="N86" s="40">
        <f t="shared" si="63"/>
        <v>8.2218289649894789</v>
      </c>
      <c r="O86" s="143">
        <f t="shared" si="64"/>
        <v>9.710411330420369</v>
      </c>
      <c r="P86" s="52">
        <f t="shared" si="65"/>
        <v>0.18105246068358161</v>
      </c>
    </row>
    <row r="87" spans="1:16" ht="20.100000000000001" customHeight="1" x14ac:dyDescent="0.25">
      <c r="A87" s="308" t="s">
        <v>195</v>
      </c>
      <c r="B87" s="118">
        <v>75.36</v>
      </c>
      <c r="C87" s="312">
        <v>166.45000000000002</v>
      </c>
      <c r="D87" s="247">
        <f t="shared" si="42"/>
        <v>2.2897367774993259E-3</v>
      </c>
      <c r="E87" s="215">
        <f t="shared" si="43"/>
        <v>5.1753139545368332E-3</v>
      </c>
      <c r="F87" s="52">
        <f t="shared" si="38"/>
        <v>1.2087314225053081</v>
      </c>
      <c r="H87" s="19">
        <v>98.967000000000013</v>
      </c>
      <c r="I87" s="140">
        <v>125.316</v>
      </c>
      <c r="J87" s="214">
        <f t="shared" si="44"/>
        <v>3.6402974047979315E-3</v>
      </c>
      <c r="K87" s="215">
        <f t="shared" si="45"/>
        <v>4.4773111837742661E-3</v>
      </c>
      <c r="L87" s="52">
        <f t="shared" si="39"/>
        <v>0.2662402619054835</v>
      </c>
      <c r="N87" s="40">
        <f t="shared" si="63"/>
        <v>13.132563694267517</v>
      </c>
      <c r="O87" s="143">
        <f t="shared" si="64"/>
        <v>7.5287473715830577</v>
      </c>
      <c r="P87" s="52">
        <f t="shared" si="65"/>
        <v>-0.42671152816342905</v>
      </c>
    </row>
    <row r="88" spans="1:16" ht="20.100000000000001" customHeight="1" x14ac:dyDescent="0.25">
      <c r="A88" s="308" t="s">
        <v>225</v>
      </c>
      <c r="B88" s="118"/>
      <c r="C88" s="312">
        <v>149.86000000000001</v>
      </c>
      <c r="D88" s="247">
        <f t="shared" si="42"/>
        <v>0</v>
      </c>
      <c r="E88" s="215">
        <f t="shared" si="43"/>
        <v>4.6594926357878628E-3</v>
      </c>
      <c r="F88" s="52"/>
      <c r="H88" s="19"/>
      <c r="I88" s="140">
        <v>106.93600000000001</v>
      </c>
      <c r="J88" s="214">
        <f t="shared" si="44"/>
        <v>0</v>
      </c>
      <c r="K88" s="215">
        <f t="shared" si="45"/>
        <v>3.8206274438067358E-3</v>
      </c>
      <c r="L88" s="52"/>
      <c r="N88" s="40"/>
      <c r="O88" s="143">
        <f t="shared" si="64"/>
        <v>7.1357266782330173</v>
      </c>
      <c r="P88" s="52"/>
    </row>
    <row r="89" spans="1:16" ht="20.100000000000001" customHeight="1" x14ac:dyDescent="0.25">
      <c r="A89" s="308" t="s">
        <v>219</v>
      </c>
      <c r="B89" s="118">
        <v>107.53</v>
      </c>
      <c r="C89" s="312">
        <v>72.039999999999992</v>
      </c>
      <c r="D89" s="247">
        <f t="shared" si="42"/>
        <v>3.2671894331807658E-3</v>
      </c>
      <c r="E89" s="215">
        <f t="shared" si="43"/>
        <v>2.2398895601371785E-3</v>
      </c>
      <c r="F89" s="52">
        <f t="shared" si="38"/>
        <v>-0.33004742862456998</v>
      </c>
      <c r="H89" s="19">
        <v>110.65</v>
      </c>
      <c r="I89" s="140">
        <v>103.184</v>
      </c>
      <c r="J89" s="214">
        <f t="shared" si="44"/>
        <v>4.0700325142814381E-3</v>
      </c>
      <c r="K89" s="215">
        <f t="shared" si="45"/>
        <v>3.6865753549950829E-3</v>
      </c>
      <c r="L89" s="52">
        <f t="shared" si="39"/>
        <v>-6.7474017171260808E-2</v>
      </c>
      <c r="N89" s="40">
        <f t="shared" si="63"/>
        <v>10.290151585604017</v>
      </c>
      <c r="O89" s="143">
        <f t="shared" si="64"/>
        <v>14.323153803442532</v>
      </c>
      <c r="P89" s="52">
        <f t="shared" si="65"/>
        <v>0.3919283583227976</v>
      </c>
    </row>
    <row r="90" spans="1:16" ht="20.100000000000001" customHeight="1" x14ac:dyDescent="0.25">
      <c r="A90" s="308" t="s">
        <v>229</v>
      </c>
      <c r="B90" s="118">
        <v>16.190000000000001</v>
      </c>
      <c r="C90" s="312">
        <v>118.05999999999999</v>
      </c>
      <c r="D90" s="247">
        <f t="shared" si="42"/>
        <v>4.9191664580300006E-4</v>
      </c>
      <c r="E90" s="215">
        <f t="shared" si="43"/>
        <v>3.6707573774263647E-3</v>
      </c>
      <c r="F90" s="52">
        <f t="shared" si="38"/>
        <v>6.2921556516368113</v>
      </c>
      <c r="H90" s="19">
        <v>18.012</v>
      </c>
      <c r="I90" s="140">
        <v>90.899000000000001</v>
      </c>
      <c r="J90" s="214">
        <f t="shared" si="44"/>
        <v>6.6253434837087457E-4</v>
      </c>
      <c r="K90" s="215">
        <f t="shared" si="45"/>
        <v>3.2476548030091687E-3</v>
      </c>
      <c r="L90" s="52">
        <f t="shared" si="39"/>
        <v>4.046580057739285</v>
      </c>
      <c r="N90" s="40">
        <f t="shared" si="63"/>
        <v>11.125386040765903</v>
      </c>
      <c r="O90" s="143">
        <f t="shared" si="64"/>
        <v>7.6993901406064724</v>
      </c>
      <c r="P90" s="52">
        <f t="shared" si="65"/>
        <v>-0.30794400190751275</v>
      </c>
    </row>
    <row r="91" spans="1:16" ht="20.100000000000001" customHeight="1" x14ac:dyDescent="0.25">
      <c r="A91" s="308" t="s">
        <v>215</v>
      </c>
      <c r="B91" s="118">
        <v>109.33000000000001</v>
      </c>
      <c r="C91" s="312">
        <v>157.07</v>
      </c>
      <c r="D91" s="247">
        <f t="shared" si="42"/>
        <v>3.3218805982484253E-3</v>
      </c>
      <c r="E91" s="215">
        <f t="shared" si="43"/>
        <v>4.8836681456239121E-3</v>
      </c>
      <c r="F91" s="52">
        <f t="shared" si="38"/>
        <v>0.43665965425775155</v>
      </c>
      <c r="H91" s="19">
        <v>56.984000000000002</v>
      </c>
      <c r="I91" s="140">
        <v>84.494</v>
      </c>
      <c r="J91" s="214">
        <f t="shared" si="44"/>
        <v>2.0960391576485627E-3</v>
      </c>
      <c r="K91" s="215">
        <f t="shared" si="45"/>
        <v>3.0188158827430082E-3</v>
      </c>
      <c r="L91" s="52">
        <f t="shared" si="39"/>
        <v>0.48276709251719774</v>
      </c>
      <c r="N91" s="40">
        <f t="shared" ref="N91:N94" si="66">(H91/B91)*10</f>
        <v>5.2121101253086977</v>
      </c>
      <c r="O91" s="143">
        <f t="shared" ref="O91:O94" si="67">(I91/C91)*10</f>
        <v>5.3793849875851532</v>
      </c>
      <c r="P91" s="52">
        <f t="shared" ref="P91:P94" si="68">(O91-N91)/N91</f>
        <v>3.2093501145382709E-2</v>
      </c>
    </row>
    <row r="92" spans="1:16" ht="20.100000000000001" customHeight="1" x14ac:dyDescent="0.25">
      <c r="A92" s="308" t="s">
        <v>230</v>
      </c>
      <c r="B92" s="118">
        <v>87.17</v>
      </c>
      <c r="C92" s="312">
        <v>169.21</v>
      </c>
      <c r="D92" s="247">
        <f t="shared" si="42"/>
        <v>2.6485715883043555E-3</v>
      </c>
      <c r="E92" s="215">
        <f t="shared" si="43"/>
        <v>5.261128712809717E-3</v>
      </c>
      <c r="F92" s="52">
        <f t="shared" si="38"/>
        <v>0.9411494780314329</v>
      </c>
      <c r="H92" s="19">
        <v>42.579000000000001</v>
      </c>
      <c r="I92" s="140">
        <v>73.765999999999991</v>
      </c>
      <c r="J92" s="214">
        <f t="shared" si="44"/>
        <v>1.5661808804843141E-3</v>
      </c>
      <c r="K92" s="215">
        <f t="shared" si="45"/>
        <v>2.6355240893604364E-3</v>
      </c>
      <c r="L92" s="52">
        <f t="shared" ref="L92:L94" si="69">(I92-H92)/H92</f>
        <v>0.73245026891190468</v>
      </c>
      <c r="N92" s="40">
        <f t="shared" si="66"/>
        <v>4.8845933233910745</v>
      </c>
      <c r="O92" s="143">
        <f t="shared" si="67"/>
        <v>4.3594350215708282</v>
      </c>
      <c r="P92" s="52">
        <f t="shared" si="68"/>
        <v>-0.10751320878759689</v>
      </c>
    </row>
    <row r="93" spans="1:16" ht="20.100000000000001" customHeight="1" x14ac:dyDescent="0.25">
      <c r="A93" s="308" t="s">
        <v>197</v>
      </c>
      <c r="B93" s="118">
        <v>131.63999999999999</v>
      </c>
      <c r="C93" s="312">
        <v>79.75</v>
      </c>
      <c r="D93" s="247">
        <f t="shared" si="42"/>
        <v>3.9997472052814651E-3</v>
      </c>
      <c r="E93" s="215">
        <f t="shared" si="43"/>
        <v>2.4796112218342589E-3</v>
      </c>
      <c r="F93" s="52">
        <f t="shared" si="38"/>
        <v>-0.39418109996961403</v>
      </c>
      <c r="H93" s="19">
        <v>96.423000000000002</v>
      </c>
      <c r="I93" s="140">
        <v>64.616</v>
      </c>
      <c r="J93" s="214">
        <f t="shared" si="44"/>
        <v>3.5467216007642037E-3</v>
      </c>
      <c r="K93" s="215">
        <f t="shared" si="45"/>
        <v>2.3086113461230646E-3</v>
      </c>
      <c r="L93" s="52">
        <f t="shared" si="69"/>
        <v>-0.32986942949296333</v>
      </c>
      <c r="N93" s="40">
        <f t="shared" si="66"/>
        <v>7.324749316317229</v>
      </c>
      <c r="O93" s="143">
        <f t="shared" si="67"/>
        <v>8.102319749216301</v>
      </c>
      <c r="P93" s="52">
        <f t="shared" si="68"/>
        <v>0.10615659312283775</v>
      </c>
    </row>
    <row r="94" spans="1:16" ht="20.100000000000001" customHeight="1" x14ac:dyDescent="0.25">
      <c r="A94" s="308" t="s">
        <v>231</v>
      </c>
      <c r="B94" s="118">
        <v>80.28</v>
      </c>
      <c r="C94" s="312">
        <v>76.5</v>
      </c>
      <c r="D94" s="247">
        <f t="shared" si="42"/>
        <v>2.4392259620175938E-3</v>
      </c>
      <c r="E94" s="215">
        <f t="shared" si="43"/>
        <v>2.3785612347375648E-3</v>
      </c>
      <c r="F94" s="52">
        <f t="shared" si="38"/>
        <v>-4.7085201793721984E-2</v>
      </c>
      <c r="H94" s="19">
        <v>55.581000000000003</v>
      </c>
      <c r="I94" s="140">
        <v>54.920999999999999</v>
      </c>
      <c r="J94" s="214">
        <f t="shared" si="44"/>
        <v>2.0444326902510314E-3</v>
      </c>
      <c r="K94" s="215">
        <f t="shared" ref="K94" si="70">I94/$I$96</f>
        <v>1.9622267509660893E-3</v>
      </c>
      <c r="L94" s="52">
        <f t="shared" si="69"/>
        <v>-1.1874561450855574E-2</v>
      </c>
      <c r="N94" s="40">
        <f t="shared" si="66"/>
        <v>6.92339312406577</v>
      </c>
      <c r="O94" s="143">
        <f t="shared" si="67"/>
        <v>7.1792156862745093</v>
      </c>
      <c r="P94" s="52">
        <f t="shared" si="68"/>
        <v>3.6950460218631534E-2</v>
      </c>
    </row>
    <row r="95" spans="1:16" ht="20.100000000000001" customHeight="1" thickBot="1" x14ac:dyDescent="0.3">
      <c r="A95" s="309" t="s">
        <v>17</v>
      </c>
      <c r="B95" s="196">
        <f>B96-SUM(B68:B94)</f>
        <v>1348.9599999999991</v>
      </c>
      <c r="C95" s="142">
        <f>C96-SUM(C68:C94)</f>
        <v>783.43000000000757</v>
      </c>
      <c r="D95" s="247">
        <f t="shared" si="42"/>
        <v>4.0986774460927397E-2</v>
      </c>
      <c r="E95" s="215">
        <f t="shared" si="43"/>
        <v>2.4358643504973444E-2</v>
      </c>
      <c r="F95" s="52">
        <f>(C95-B95)/B95</f>
        <v>-0.41923407662198431</v>
      </c>
      <c r="H95" s="19">
        <f>H96-SUM(H68:H94)</f>
        <v>974.58599999999933</v>
      </c>
      <c r="I95" s="142">
        <f>I96-SUM(I68:I94)</f>
        <v>597.41499999999724</v>
      </c>
      <c r="J95" s="214">
        <f t="shared" si="44"/>
        <v>3.584814015330761E-2</v>
      </c>
      <c r="K95" s="215">
        <f t="shared" si="45"/>
        <v>2.1344543879907519E-2</v>
      </c>
      <c r="L95" s="52">
        <f>(I95-H95)/H95</f>
        <v>-0.3870063801450076</v>
      </c>
      <c r="N95" s="40">
        <f t="shared" si="40"/>
        <v>7.2247212667536465</v>
      </c>
      <c r="O95" s="143">
        <f t="shared" si="41"/>
        <v>7.6256334324699271</v>
      </c>
      <c r="P95" s="52">
        <f>(O95-N95)/N95</f>
        <v>5.549171392413127E-2</v>
      </c>
    </row>
    <row r="96" spans="1:16" ht="26.25" customHeight="1" thickBot="1" x14ac:dyDescent="0.3">
      <c r="A96" s="12" t="s">
        <v>18</v>
      </c>
      <c r="B96" s="17">
        <v>32912.079999999994</v>
      </c>
      <c r="C96" s="145">
        <v>32162.300000000007</v>
      </c>
      <c r="D96" s="255">
        <f>SUM(D68:D95)</f>
        <v>1.0000000000000002</v>
      </c>
      <c r="E96" s="244">
        <f>SUM(E68:E95)</f>
        <v>1.0000000000000002</v>
      </c>
      <c r="F96" s="57">
        <f>(C96-B96)/B96</f>
        <v>-2.2781300969127082E-2</v>
      </c>
      <c r="G96" s="1"/>
      <c r="H96" s="17">
        <v>27186.514999999992</v>
      </c>
      <c r="I96" s="145">
        <v>27989.120000000006</v>
      </c>
      <c r="J96" s="255">
        <f t="shared" si="44"/>
        <v>1</v>
      </c>
      <c r="K96" s="244">
        <f t="shared" si="45"/>
        <v>1</v>
      </c>
      <c r="L96" s="57">
        <f>(I96-H96)/H96</f>
        <v>2.9522173033212029E-2</v>
      </c>
      <c r="M96" s="1"/>
      <c r="N96" s="37">
        <f t="shared" si="40"/>
        <v>8.2603454415521576</v>
      </c>
      <c r="O96" s="150">
        <f t="shared" si="41"/>
        <v>8.7024621995317499</v>
      </c>
      <c r="P96" s="57">
        <f>(O96-N96)/N96</f>
        <v>5.3522792855079021E-2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H13" sqref="H13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50" t="s">
        <v>16</v>
      </c>
      <c r="B3" s="333"/>
      <c r="C3" s="333"/>
      <c r="D3" s="369" t="s">
        <v>1</v>
      </c>
      <c r="E3" s="362"/>
      <c r="F3" s="369" t="s">
        <v>104</v>
      </c>
      <c r="G3" s="362"/>
      <c r="H3" s="130" t="s">
        <v>0</v>
      </c>
      <c r="J3" s="363" t="s">
        <v>19</v>
      </c>
      <c r="K3" s="362"/>
      <c r="L3" s="372" t="s">
        <v>104</v>
      </c>
      <c r="M3" s="373"/>
      <c r="N3" s="130" t="s">
        <v>0</v>
      </c>
      <c r="P3" s="361" t="s">
        <v>22</v>
      </c>
      <c r="Q3" s="362"/>
      <c r="R3" s="130" t="s">
        <v>0</v>
      </c>
    </row>
    <row r="4" spans="1:18" x14ac:dyDescent="0.25">
      <c r="A4" s="368"/>
      <c r="B4" s="334"/>
      <c r="C4" s="334"/>
      <c r="D4" s="370" t="s">
        <v>153</v>
      </c>
      <c r="E4" s="364"/>
      <c r="F4" s="370" t="str">
        <f>D4</f>
        <v>jan-abr</v>
      </c>
      <c r="G4" s="364"/>
      <c r="H4" s="131" t="s">
        <v>152</v>
      </c>
      <c r="J4" s="359" t="str">
        <f>D4</f>
        <v>jan-abr</v>
      </c>
      <c r="K4" s="364"/>
      <c r="L4" s="365" t="str">
        <f>D4</f>
        <v>jan-abr</v>
      </c>
      <c r="M4" s="366"/>
      <c r="N4" s="131" t="str">
        <f>H4</f>
        <v>2025/2024</v>
      </c>
      <c r="P4" s="359" t="str">
        <f>D4</f>
        <v>jan-abr</v>
      </c>
      <c r="Q4" s="360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4596.57</v>
      </c>
      <c r="E6" s="147">
        <v>3223.15</v>
      </c>
      <c r="F6" s="247">
        <f>D6/D8</f>
        <v>0.55288835109108547</v>
      </c>
      <c r="G6" s="246">
        <f>E6/E8</f>
        <v>0.52299836276515821</v>
      </c>
      <c r="H6" s="165">
        <f>(E6-D6)/D6</f>
        <v>-0.29879236039046497</v>
      </c>
      <c r="I6" s="1"/>
      <c r="J6" s="19">
        <v>2294.1219999999998</v>
      </c>
      <c r="K6" s="147">
        <v>1634.5599999999997</v>
      </c>
      <c r="L6" s="247">
        <f>J6/J8</f>
        <v>0.42545549970280905</v>
      </c>
      <c r="M6" s="246">
        <f>K6/K8</f>
        <v>0.37634420980747635</v>
      </c>
      <c r="N6" s="165">
        <f>(K6-J6)/J6</f>
        <v>-0.28750083910097202</v>
      </c>
      <c r="P6" s="27">
        <f t="shared" ref="P6:Q8" si="0">(J6/D6)*10</f>
        <v>4.9909432468122974</v>
      </c>
      <c r="Q6" s="152">
        <f t="shared" si="0"/>
        <v>5.0713122256177954</v>
      </c>
      <c r="R6" s="165">
        <f>(Q6-P6)/P6</f>
        <v>1.6102963874980836E-2</v>
      </c>
    </row>
    <row r="7" spans="1:18" ht="24" customHeight="1" thickBot="1" x14ac:dyDescent="0.3">
      <c r="A7" s="161" t="s">
        <v>21</v>
      </c>
      <c r="B7" s="1"/>
      <c r="C7" s="1"/>
      <c r="D7" s="117">
        <v>3717.1699999999992</v>
      </c>
      <c r="E7" s="140">
        <v>2939.68</v>
      </c>
      <c r="F7" s="247">
        <f>D7/D8</f>
        <v>0.44711164890891464</v>
      </c>
      <c r="G7" s="215">
        <f>E7/E8</f>
        <v>0.47700163723484179</v>
      </c>
      <c r="H7" s="55">
        <f t="shared" ref="H7:H8" si="1">(E7-D7)/D7</f>
        <v>-0.20916180858018318</v>
      </c>
      <c r="J7" s="19">
        <v>3098.032999999999</v>
      </c>
      <c r="K7" s="140">
        <v>2708.6979999999994</v>
      </c>
      <c r="L7" s="247">
        <f>J7/J8</f>
        <v>0.57454450029719095</v>
      </c>
      <c r="M7" s="215">
        <f>K7/K8</f>
        <v>0.62365579019252371</v>
      </c>
      <c r="N7" s="102">
        <f t="shared" ref="N7:N8" si="2">(K7-J7)/J7</f>
        <v>-0.12567167618937555</v>
      </c>
      <c r="P7" s="27">
        <f t="shared" si="0"/>
        <v>8.3343861055587976</v>
      </c>
      <c r="Q7" s="152">
        <f t="shared" si="0"/>
        <v>9.214261416208565</v>
      </c>
      <c r="R7" s="102">
        <f t="shared" ref="R7:R8" si="3">(Q7-P7)/P7</f>
        <v>0.10557170012352989</v>
      </c>
    </row>
    <row r="8" spans="1:18" ht="26.25" customHeight="1" thickBot="1" x14ac:dyDescent="0.3">
      <c r="A8" s="12" t="s">
        <v>12</v>
      </c>
      <c r="B8" s="162"/>
      <c r="C8" s="162"/>
      <c r="D8" s="163">
        <v>8313.739999999998</v>
      </c>
      <c r="E8" s="145">
        <v>6162.83</v>
      </c>
      <c r="F8" s="243">
        <f>SUM(F6:F7)</f>
        <v>1</v>
      </c>
      <c r="G8" s="244">
        <f>SUM(G6:G7)</f>
        <v>1</v>
      </c>
      <c r="H8" s="164">
        <f t="shared" si="1"/>
        <v>-0.2587174965779539</v>
      </c>
      <c r="I8" s="1"/>
      <c r="J8" s="17">
        <v>5392.1549999999988</v>
      </c>
      <c r="K8" s="145">
        <v>4343.2579999999989</v>
      </c>
      <c r="L8" s="243">
        <f>SUM(L6:L7)</f>
        <v>1</v>
      </c>
      <c r="M8" s="244">
        <f>SUM(M6:M7)</f>
        <v>1</v>
      </c>
      <c r="N8" s="164">
        <f t="shared" si="2"/>
        <v>-0.19452278356241617</v>
      </c>
      <c r="O8" s="1"/>
      <c r="P8" s="29">
        <f t="shared" si="0"/>
        <v>6.4858354964191811</v>
      </c>
      <c r="Q8" s="146">
        <f t="shared" si="0"/>
        <v>7.0475057725103554</v>
      </c>
      <c r="R8" s="164">
        <f t="shared" si="3"/>
        <v>8.659952544298595E-2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workbookViewId="0">
      <selection activeCell="N60" sqref="N60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141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153</v>
      </c>
      <c r="C5" s="364"/>
      <c r="D5" s="370" t="str">
        <f>B5</f>
        <v>jan-abr</v>
      </c>
      <c r="E5" s="364"/>
      <c r="F5" s="131" t="s">
        <v>152</v>
      </c>
      <c r="H5" s="359" t="str">
        <f>B5</f>
        <v>jan-abr</v>
      </c>
      <c r="I5" s="364"/>
      <c r="J5" s="370" t="str">
        <f>B5</f>
        <v>jan-abr</v>
      </c>
      <c r="K5" s="360"/>
      <c r="L5" s="131" t="str">
        <f>F5</f>
        <v>2025/2024</v>
      </c>
      <c r="N5" s="359" t="str">
        <f>B5</f>
        <v>jan-abr</v>
      </c>
      <c r="O5" s="360"/>
      <c r="P5" s="131" t="str">
        <f>L5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160</v>
      </c>
      <c r="B7" s="39">
        <v>963.31999999999994</v>
      </c>
      <c r="C7" s="147">
        <v>663.86</v>
      </c>
      <c r="D7" s="247">
        <f>B7/$B$33</f>
        <v>0.11587083550844743</v>
      </c>
      <c r="E7" s="246">
        <f t="shared" ref="E7:E32" si="0">C7/$C$33</f>
        <v>0.1077199922762757</v>
      </c>
      <c r="F7" s="52">
        <f>(C7-B7)/B7</f>
        <v>-0.31086243408213254</v>
      </c>
      <c r="H7" s="39">
        <v>1116.1009999999999</v>
      </c>
      <c r="I7" s="147">
        <v>811.66899999999998</v>
      </c>
      <c r="J7" s="247">
        <f>H7/$H$33</f>
        <v>0.20698607514064413</v>
      </c>
      <c r="K7" s="246">
        <f>I7/$I$33</f>
        <v>0.18688021756939141</v>
      </c>
      <c r="L7" s="52">
        <f>(I7-H7)/H7</f>
        <v>-0.27276384484916683</v>
      </c>
      <c r="N7" s="27">
        <f t="shared" ref="N7:N33" si="1">(H7/B7)*10</f>
        <v>11.585983889050366</v>
      </c>
      <c r="O7" s="151">
        <f t="shared" ref="O7:O32" si="2">(I7/C7)*10</f>
        <v>12.2265086012111</v>
      </c>
      <c r="P7" s="61">
        <f>(O7-N7)/N7</f>
        <v>5.5284446991686012E-2</v>
      </c>
    </row>
    <row r="8" spans="1:16" ht="20.100000000000001" customHeight="1" x14ac:dyDescent="0.25">
      <c r="A8" s="8" t="s">
        <v>178</v>
      </c>
      <c r="B8" s="19">
        <v>816.99</v>
      </c>
      <c r="C8" s="140">
        <v>776.05</v>
      </c>
      <c r="D8" s="247">
        <f t="shared" ref="D8:D32" si="3">B8/$B$33</f>
        <v>9.826985207620155E-2</v>
      </c>
      <c r="E8" s="215">
        <f t="shared" si="0"/>
        <v>0.12592429127527452</v>
      </c>
      <c r="F8" s="52">
        <f t="shared" ref="F8:F30" si="4">(C8-B8)/B8</f>
        <v>-5.0110772469675338E-2</v>
      </c>
      <c r="H8" s="19">
        <v>474.24599999999998</v>
      </c>
      <c r="I8" s="140">
        <v>491.84700000000004</v>
      </c>
      <c r="J8" s="247">
        <f t="shared" ref="J8:J32" si="5">H8/$H$33</f>
        <v>8.7951106746745972E-2</v>
      </c>
      <c r="K8" s="215">
        <f t="shared" ref="K8:K32" si="6">I8/$I$33</f>
        <v>0.11324379072115909</v>
      </c>
      <c r="L8" s="52">
        <f t="shared" ref="L8:L33" si="7">(I8-H8)/H8</f>
        <v>3.7113649877911582E-2</v>
      </c>
      <c r="N8" s="27">
        <f t="shared" si="1"/>
        <v>5.8047956523335653</v>
      </c>
      <c r="O8" s="152">
        <f t="shared" si="2"/>
        <v>6.3378261709941377</v>
      </c>
      <c r="P8" s="52">
        <f t="shared" ref="P8:P69" si="8">(O8-N8)/N8</f>
        <v>9.1825888555834123E-2</v>
      </c>
    </row>
    <row r="9" spans="1:16" ht="20.100000000000001" customHeight="1" x14ac:dyDescent="0.25">
      <c r="A9" s="8" t="s">
        <v>162</v>
      </c>
      <c r="B9" s="19">
        <v>667.33999999999992</v>
      </c>
      <c r="C9" s="140">
        <v>438.15999999999985</v>
      </c>
      <c r="D9" s="247">
        <f t="shared" si="3"/>
        <v>8.0269529718273586E-2</v>
      </c>
      <c r="E9" s="215">
        <f t="shared" si="0"/>
        <v>7.1097206964981979E-2</v>
      </c>
      <c r="F9" s="52">
        <f t="shared" si="4"/>
        <v>-0.34342314262594792</v>
      </c>
      <c r="H9" s="19">
        <v>461.46400000000006</v>
      </c>
      <c r="I9" s="140">
        <v>485.45</v>
      </c>
      <c r="J9" s="247">
        <f t="shared" si="5"/>
        <v>8.5580625927852608E-2</v>
      </c>
      <c r="K9" s="215">
        <f t="shared" si="6"/>
        <v>0.11177093324872708</v>
      </c>
      <c r="L9" s="52">
        <f t="shared" si="7"/>
        <v>5.1978052459129925E-2</v>
      </c>
      <c r="N9" s="27">
        <f t="shared" si="1"/>
        <v>6.914975874366891</v>
      </c>
      <c r="O9" s="152">
        <f t="shared" si="2"/>
        <v>11.07928610553223</v>
      </c>
      <c r="P9" s="52">
        <f t="shared" si="8"/>
        <v>0.60221616196840422</v>
      </c>
    </row>
    <row r="10" spans="1:16" ht="20.100000000000001" customHeight="1" x14ac:dyDescent="0.25">
      <c r="A10" s="8" t="s">
        <v>159</v>
      </c>
      <c r="B10" s="19">
        <v>2277.9900000000002</v>
      </c>
      <c r="C10" s="140">
        <v>1241.8699999999999</v>
      </c>
      <c r="D10" s="247">
        <f t="shared" si="3"/>
        <v>0.27400303593809761</v>
      </c>
      <c r="E10" s="215">
        <f t="shared" si="0"/>
        <v>0.20150969603250457</v>
      </c>
      <c r="F10" s="52">
        <f t="shared" si="4"/>
        <v>-0.4548395734836414</v>
      </c>
      <c r="H10" s="19">
        <v>841.47399999999993</v>
      </c>
      <c r="I10" s="140">
        <v>401.61200000000002</v>
      </c>
      <c r="J10" s="247">
        <f t="shared" si="5"/>
        <v>0.15605523209180744</v>
      </c>
      <c r="K10" s="215">
        <f t="shared" si="6"/>
        <v>9.2467912336775746E-2</v>
      </c>
      <c r="L10" s="52">
        <f t="shared" si="7"/>
        <v>-0.52272797495822798</v>
      </c>
      <c r="N10" s="27">
        <f t="shared" si="1"/>
        <v>3.6939319312200665</v>
      </c>
      <c r="O10" s="152">
        <f t="shared" si="2"/>
        <v>3.2339294773204932</v>
      </c>
      <c r="P10" s="52">
        <f t="shared" si="8"/>
        <v>-0.124529217772467</v>
      </c>
    </row>
    <row r="11" spans="1:16" ht="20.100000000000001" customHeight="1" x14ac:dyDescent="0.25">
      <c r="A11" s="8" t="s">
        <v>168</v>
      </c>
      <c r="B11" s="19">
        <v>455.79999999999995</v>
      </c>
      <c r="C11" s="140">
        <v>458.69999999999993</v>
      </c>
      <c r="D11" s="247">
        <f t="shared" si="3"/>
        <v>5.4824904315025472E-2</v>
      </c>
      <c r="E11" s="215">
        <f t="shared" si="0"/>
        <v>7.443009137036069E-2</v>
      </c>
      <c r="F11" s="52">
        <f t="shared" si="4"/>
        <v>6.3624396665203546E-3</v>
      </c>
      <c r="H11" s="19">
        <v>273.93799999999999</v>
      </c>
      <c r="I11" s="140">
        <v>296.69200000000001</v>
      </c>
      <c r="J11" s="247">
        <f t="shared" si="5"/>
        <v>5.0803064822876942E-2</v>
      </c>
      <c r="K11" s="215">
        <f t="shared" si="6"/>
        <v>6.8310931563356353E-2</v>
      </c>
      <c r="L11" s="52">
        <f t="shared" si="7"/>
        <v>8.3062590805218772E-2</v>
      </c>
      <c r="N11" s="27">
        <f t="shared" si="1"/>
        <v>6.0100482667836772</v>
      </c>
      <c r="O11" s="152">
        <f t="shared" si="2"/>
        <v>6.4681055155875313</v>
      </c>
      <c r="P11" s="52">
        <f t="shared" si="8"/>
        <v>7.6215236296094988E-2</v>
      </c>
    </row>
    <row r="12" spans="1:16" ht="20.100000000000001" customHeight="1" x14ac:dyDescent="0.25">
      <c r="A12" s="8" t="s">
        <v>172</v>
      </c>
      <c r="B12" s="19">
        <v>483.74</v>
      </c>
      <c r="C12" s="140">
        <v>450.28000000000009</v>
      </c>
      <c r="D12" s="247">
        <f t="shared" si="3"/>
        <v>5.8185605996819711E-2</v>
      </c>
      <c r="E12" s="215">
        <f t="shared" si="0"/>
        <v>7.3063835932518043E-2</v>
      </c>
      <c r="F12" s="52">
        <f t="shared" si="4"/>
        <v>-6.9169388514491101E-2</v>
      </c>
      <c r="H12" s="19">
        <v>290.42200000000003</v>
      </c>
      <c r="I12" s="140">
        <v>285.88699999999994</v>
      </c>
      <c r="J12" s="247">
        <f t="shared" si="5"/>
        <v>5.3860098606215892E-2</v>
      </c>
      <c r="K12" s="215">
        <f t="shared" si="6"/>
        <v>6.5823167769448632E-2</v>
      </c>
      <c r="L12" s="52">
        <f t="shared" si="7"/>
        <v>-1.5615208214254021E-2</v>
      </c>
      <c r="N12" s="27">
        <f t="shared" si="1"/>
        <v>6.0036796626286844</v>
      </c>
      <c r="O12" s="152">
        <f t="shared" si="2"/>
        <v>6.3490938971306718</v>
      </c>
      <c r="P12" s="52">
        <f t="shared" si="8"/>
        <v>5.7533754949002293E-2</v>
      </c>
    </row>
    <row r="13" spans="1:16" ht="20.100000000000001" customHeight="1" x14ac:dyDescent="0.25">
      <c r="A13" s="8" t="s">
        <v>163</v>
      </c>
      <c r="B13" s="19">
        <v>638.12000000000012</v>
      </c>
      <c r="C13" s="140">
        <v>454.24</v>
      </c>
      <c r="D13" s="247">
        <f t="shared" si="3"/>
        <v>7.675486604103568E-2</v>
      </c>
      <c r="E13" s="215">
        <f t="shared" si="0"/>
        <v>7.3706397872406029E-2</v>
      </c>
      <c r="F13" s="52">
        <f t="shared" si="4"/>
        <v>-0.28815896696546117</v>
      </c>
      <c r="H13" s="19">
        <v>318.62</v>
      </c>
      <c r="I13" s="140">
        <v>238.24</v>
      </c>
      <c r="J13" s="247">
        <f t="shared" si="5"/>
        <v>5.9089547685480116E-2</v>
      </c>
      <c r="K13" s="215">
        <f t="shared" si="6"/>
        <v>5.4852831676128831E-2</v>
      </c>
      <c r="L13" s="52">
        <f t="shared" si="7"/>
        <v>-0.25227543782562301</v>
      </c>
      <c r="N13" s="27">
        <f t="shared" si="1"/>
        <v>4.9931047451889921</v>
      </c>
      <c r="O13" s="152">
        <f t="shared" si="2"/>
        <v>5.244804508629799</v>
      </c>
      <c r="P13" s="52">
        <f t="shared" si="8"/>
        <v>5.0409469916153325E-2</v>
      </c>
    </row>
    <row r="14" spans="1:16" ht="20.100000000000001" customHeight="1" x14ac:dyDescent="0.25">
      <c r="A14" s="8" t="s">
        <v>174</v>
      </c>
      <c r="B14" s="19">
        <v>89.390000000000015</v>
      </c>
      <c r="C14" s="140">
        <v>82.77000000000001</v>
      </c>
      <c r="D14" s="247">
        <f t="shared" si="3"/>
        <v>1.0752080291180624E-2</v>
      </c>
      <c r="E14" s="215">
        <f t="shared" si="0"/>
        <v>1.3430518122356129E-2</v>
      </c>
      <c r="F14" s="52">
        <f t="shared" si="4"/>
        <v>-7.405750083902006E-2</v>
      </c>
      <c r="H14" s="19">
        <v>217.23599999999999</v>
      </c>
      <c r="I14" s="140">
        <v>200.46100000000001</v>
      </c>
      <c r="J14" s="247">
        <f t="shared" si="5"/>
        <v>4.0287417553835157E-2</v>
      </c>
      <c r="K14" s="215">
        <f t="shared" si="6"/>
        <v>4.6154522710831355E-2</v>
      </c>
      <c r="L14" s="52">
        <f t="shared" si="7"/>
        <v>-7.7220166086652206E-2</v>
      </c>
      <c r="N14" s="27">
        <f t="shared" si="1"/>
        <v>24.302047208860046</v>
      </c>
      <c r="O14" s="152">
        <f t="shared" si="2"/>
        <v>24.219040715234989</v>
      </c>
      <c r="P14" s="52">
        <f t="shared" si="8"/>
        <v>-3.4156173309874073E-3</v>
      </c>
    </row>
    <row r="15" spans="1:16" ht="20.100000000000001" customHeight="1" x14ac:dyDescent="0.25">
      <c r="A15" s="8" t="s">
        <v>181</v>
      </c>
      <c r="B15" s="19">
        <v>72.13</v>
      </c>
      <c r="C15" s="140">
        <v>159.31</v>
      </c>
      <c r="D15" s="247">
        <f t="shared" si="3"/>
        <v>8.6759990088696518E-3</v>
      </c>
      <c r="E15" s="215">
        <f t="shared" si="0"/>
        <v>2.5850137031201578E-2</v>
      </c>
      <c r="F15" s="52">
        <f t="shared" si="4"/>
        <v>1.2086510467211979</v>
      </c>
      <c r="H15" s="19">
        <v>32.677999999999997</v>
      </c>
      <c r="I15" s="140">
        <v>156.512</v>
      </c>
      <c r="J15" s="247">
        <f t="shared" si="5"/>
        <v>6.0602857299168885E-3</v>
      </c>
      <c r="K15" s="215">
        <f t="shared" si="6"/>
        <v>3.6035621185755019E-2</v>
      </c>
      <c r="L15" s="52">
        <f t="shared" si="7"/>
        <v>3.789522002570537</v>
      </c>
      <c r="N15" s="27">
        <f t="shared" si="1"/>
        <v>4.5304311659503673</v>
      </c>
      <c r="O15" s="152">
        <f t="shared" si="2"/>
        <v>9.824367585211224</v>
      </c>
      <c r="P15" s="52">
        <f t="shared" si="8"/>
        <v>1.1685281654975384</v>
      </c>
    </row>
    <row r="16" spans="1:16" ht="20.100000000000001" customHeight="1" x14ac:dyDescent="0.25">
      <c r="A16" s="8" t="s">
        <v>165</v>
      </c>
      <c r="B16" s="19">
        <v>183.64</v>
      </c>
      <c r="C16" s="140">
        <v>167.63</v>
      </c>
      <c r="D16" s="247">
        <f t="shared" si="3"/>
        <v>2.208873503381149E-2</v>
      </c>
      <c r="E16" s="215">
        <f t="shared" si="0"/>
        <v>2.7200166157430924E-2</v>
      </c>
      <c r="F16" s="52">
        <f t="shared" si="4"/>
        <v>-8.7181441951644484E-2</v>
      </c>
      <c r="H16" s="19">
        <v>149.74</v>
      </c>
      <c r="I16" s="140">
        <v>137.11699999999999</v>
      </c>
      <c r="J16" s="247">
        <f t="shared" si="5"/>
        <v>2.7769973229627119E-2</v>
      </c>
      <c r="K16" s="215">
        <f t="shared" si="6"/>
        <v>3.1570079419643036E-2</v>
      </c>
      <c r="L16" s="52">
        <f t="shared" si="7"/>
        <v>-8.4299452384132612E-2</v>
      </c>
      <c r="N16" s="27">
        <f t="shared" si="1"/>
        <v>8.1539969505554346</v>
      </c>
      <c r="O16" s="152">
        <f t="shared" si="2"/>
        <v>8.1797410964624468</v>
      </c>
      <c r="P16" s="52">
        <f t="shared" si="8"/>
        <v>3.1572425232828422E-3</v>
      </c>
    </row>
    <row r="17" spans="1:16" ht="20.100000000000001" customHeight="1" x14ac:dyDescent="0.25">
      <c r="A17" s="8" t="s">
        <v>169</v>
      </c>
      <c r="B17" s="19">
        <v>290.32000000000005</v>
      </c>
      <c r="C17" s="140">
        <v>223.61</v>
      </c>
      <c r="D17" s="247">
        <f t="shared" si="3"/>
        <v>3.4920505091571304E-2</v>
      </c>
      <c r="E17" s="215">
        <f t="shared" si="0"/>
        <v>3.6283655398575011E-2</v>
      </c>
      <c r="F17" s="52">
        <f t="shared" si="4"/>
        <v>-0.22978093138605685</v>
      </c>
      <c r="H17" s="19">
        <v>135.24600000000001</v>
      </c>
      <c r="I17" s="140">
        <v>110.28200000000001</v>
      </c>
      <c r="J17" s="247">
        <f t="shared" si="5"/>
        <v>2.5081994119234334E-2</v>
      </c>
      <c r="K17" s="215">
        <f t="shared" si="6"/>
        <v>2.5391537873181835E-2</v>
      </c>
      <c r="L17" s="52">
        <f t="shared" si="7"/>
        <v>-0.18458216878872571</v>
      </c>
      <c r="N17" s="27">
        <f t="shared" si="1"/>
        <v>4.6585147423532645</v>
      </c>
      <c r="O17" s="152">
        <f t="shared" si="2"/>
        <v>4.9318903447967442</v>
      </c>
      <c r="P17" s="52">
        <f t="shared" si="8"/>
        <v>5.8682996097031363E-2</v>
      </c>
    </row>
    <row r="18" spans="1:16" ht="20.100000000000001" customHeight="1" x14ac:dyDescent="0.25">
      <c r="A18" s="8" t="s">
        <v>166</v>
      </c>
      <c r="B18" s="19">
        <v>221.54</v>
      </c>
      <c r="C18" s="140">
        <v>151.9</v>
      </c>
      <c r="D18" s="247">
        <f t="shared" si="3"/>
        <v>2.6647453492651917E-2</v>
      </c>
      <c r="E18" s="215">
        <f t="shared" si="0"/>
        <v>2.4647767340653569E-2</v>
      </c>
      <c r="F18" s="52">
        <f t="shared" si="4"/>
        <v>-0.31434503927056057</v>
      </c>
      <c r="H18" s="19">
        <v>158.12899999999999</v>
      </c>
      <c r="I18" s="140">
        <v>96.944999999999993</v>
      </c>
      <c r="J18" s="247">
        <f t="shared" si="5"/>
        <v>2.9325751948896129E-2</v>
      </c>
      <c r="K18" s="215">
        <f t="shared" si="6"/>
        <v>2.2320801573381083E-2</v>
      </c>
      <c r="L18" s="52">
        <f t="shared" si="7"/>
        <v>-0.38692459953582203</v>
      </c>
      <c r="N18" s="27">
        <f t="shared" ref="N18" si="9">(H18/B18)*10</f>
        <v>7.1377177936264324</v>
      </c>
      <c r="O18" s="152">
        <f t="shared" ref="O18" si="10">(I18/C18)*10</f>
        <v>6.3821593153390381</v>
      </c>
      <c r="P18" s="52">
        <f t="shared" ref="P18" si="11">(O18-N18)/N18</f>
        <v>-0.10585435010642535</v>
      </c>
    </row>
    <row r="19" spans="1:16" ht="20.100000000000001" customHeight="1" x14ac:dyDescent="0.25">
      <c r="A19" s="8" t="s">
        <v>173</v>
      </c>
      <c r="B19" s="19">
        <v>173.98000000000002</v>
      </c>
      <c r="C19" s="140">
        <v>116.56</v>
      </c>
      <c r="D19" s="247">
        <f t="shared" si="3"/>
        <v>2.092680309944742E-2</v>
      </c>
      <c r="E19" s="215">
        <f t="shared" si="0"/>
        <v>1.8913388816501512E-2</v>
      </c>
      <c r="F19" s="52">
        <f t="shared" si="4"/>
        <v>-0.33003793539487303</v>
      </c>
      <c r="H19" s="19">
        <v>128.649</v>
      </c>
      <c r="I19" s="140">
        <v>72.953000000000003</v>
      </c>
      <c r="J19" s="247">
        <f t="shared" si="5"/>
        <v>2.3858550060226386E-2</v>
      </c>
      <c r="K19" s="215">
        <f t="shared" si="6"/>
        <v>1.6796837765566768E-2</v>
      </c>
      <c r="L19" s="52">
        <f t="shared" si="7"/>
        <v>-0.43292991006537163</v>
      </c>
      <c r="N19" s="27">
        <f t="shared" ref="N19:N29" si="12">(H19/B19)*10</f>
        <v>7.394470628807909</v>
      </c>
      <c r="O19" s="152">
        <f t="shared" ref="O19:O29" si="13">(I19/C19)*10</f>
        <v>6.2588366506520243</v>
      </c>
      <c r="P19" s="52">
        <f t="shared" ref="P19:P29" si="14">(O19-N19)/N19</f>
        <v>-0.15357880707938718</v>
      </c>
    </row>
    <row r="20" spans="1:16" ht="20.100000000000001" customHeight="1" x14ac:dyDescent="0.25">
      <c r="A20" s="8" t="s">
        <v>171</v>
      </c>
      <c r="B20" s="19">
        <v>143.82</v>
      </c>
      <c r="C20" s="140">
        <v>94.5</v>
      </c>
      <c r="D20" s="247">
        <f t="shared" si="3"/>
        <v>1.7299073581805536E-2</v>
      </c>
      <c r="E20" s="215">
        <f t="shared" si="0"/>
        <v>1.5333864474600145E-2</v>
      </c>
      <c r="F20" s="52">
        <f t="shared" si="4"/>
        <v>-0.34292866082603252</v>
      </c>
      <c r="H20" s="19">
        <v>89.929999999999993</v>
      </c>
      <c r="I20" s="140">
        <v>58.061999999999998</v>
      </c>
      <c r="J20" s="247">
        <f t="shared" si="5"/>
        <v>1.6677933034195049E-2</v>
      </c>
      <c r="K20" s="215">
        <f t="shared" si="6"/>
        <v>1.3368305543902755E-2</v>
      </c>
      <c r="L20" s="52">
        <f t="shared" si="7"/>
        <v>-0.35436450572667627</v>
      </c>
      <c r="N20" s="27">
        <f t="shared" si="12"/>
        <v>6.2529550827423162</v>
      </c>
      <c r="O20" s="152">
        <f t="shared" si="13"/>
        <v>6.1441269841269843</v>
      </c>
      <c r="P20" s="52">
        <f t="shared" si="14"/>
        <v>-1.7404266810693899E-2</v>
      </c>
    </row>
    <row r="21" spans="1:16" ht="20.100000000000001" customHeight="1" x14ac:dyDescent="0.25">
      <c r="A21" s="8" t="s">
        <v>170</v>
      </c>
      <c r="B21" s="19">
        <v>53.86</v>
      </c>
      <c r="C21" s="140">
        <v>45.929999999999993</v>
      </c>
      <c r="D21" s="247">
        <f t="shared" si="3"/>
        <v>6.4784320895288992E-3</v>
      </c>
      <c r="E21" s="215">
        <f t="shared" si="0"/>
        <v>7.4527449240040693E-3</v>
      </c>
      <c r="F21" s="52">
        <f t="shared" si="4"/>
        <v>-0.14723356851095445</v>
      </c>
      <c r="H21" s="19">
        <v>53.239000000000004</v>
      </c>
      <c r="I21" s="140">
        <v>51.50200000000001</v>
      </c>
      <c r="J21" s="247">
        <f t="shared" si="5"/>
        <v>9.8734179562716597E-3</v>
      </c>
      <c r="K21" s="215">
        <f t="shared" si="6"/>
        <v>1.1857918640799141E-2</v>
      </c>
      <c r="L21" s="52">
        <f t="shared" si="7"/>
        <v>-3.2626458047671718E-2</v>
      </c>
      <c r="N21" s="27">
        <f t="shared" si="12"/>
        <v>9.8847010768659498</v>
      </c>
      <c r="O21" s="152">
        <f t="shared" si="13"/>
        <v>11.213150446331376</v>
      </c>
      <c r="P21" s="52">
        <f t="shared" si="14"/>
        <v>0.13439449095476597</v>
      </c>
    </row>
    <row r="22" spans="1:16" ht="20.100000000000001" customHeight="1" x14ac:dyDescent="0.25">
      <c r="A22" s="8" t="s">
        <v>198</v>
      </c>
      <c r="B22" s="19">
        <v>7.5699999999999994</v>
      </c>
      <c r="C22" s="140">
        <v>45.06</v>
      </c>
      <c r="D22" s="247">
        <f t="shared" si="3"/>
        <v>9.1054086367868103E-4</v>
      </c>
      <c r="E22" s="215">
        <f t="shared" si="0"/>
        <v>7.3115760129680695E-3</v>
      </c>
      <c r="F22" s="52">
        <f t="shared" si="4"/>
        <v>4.9524438573315726</v>
      </c>
      <c r="H22" s="19">
        <v>14.881</v>
      </c>
      <c r="I22" s="140">
        <v>43.106999999999999</v>
      </c>
      <c r="J22" s="247">
        <f t="shared" si="5"/>
        <v>2.759750044277288E-3</v>
      </c>
      <c r="K22" s="215">
        <f t="shared" si="6"/>
        <v>9.9250378402572434E-3</v>
      </c>
      <c r="L22" s="52">
        <f t="shared" ref="L22" si="15">(I22-H22)/H22</f>
        <v>1.896781130300383</v>
      </c>
      <c r="N22" s="27">
        <f t="shared" ref="N22" si="16">(H22/B22)*10</f>
        <v>19.657859973579924</v>
      </c>
      <c r="O22" s="152">
        <f t="shared" ref="O22" si="17">(I22/C22)*10</f>
        <v>9.5665778961384813</v>
      </c>
      <c r="P22" s="52">
        <f t="shared" ref="P22" si="18">(O22-N22)/N22</f>
        <v>-0.51334591308535527</v>
      </c>
    </row>
    <row r="23" spans="1:16" ht="20.100000000000001" customHeight="1" x14ac:dyDescent="0.25">
      <c r="A23" s="8" t="s">
        <v>177</v>
      </c>
      <c r="B23" s="19">
        <v>32.5</v>
      </c>
      <c r="C23" s="140">
        <v>100.34</v>
      </c>
      <c r="D23" s="247">
        <f t="shared" si="3"/>
        <v>3.9091912905623695E-3</v>
      </c>
      <c r="E23" s="215">
        <f t="shared" si="0"/>
        <v>1.6281481072818821E-2</v>
      </c>
      <c r="F23" s="52">
        <f t="shared" si="4"/>
        <v>2.0873846153846154</v>
      </c>
      <c r="H23" s="19">
        <v>21.117999999999999</v>
      </c>
      <c r="I23" s="140">
        <v>42.875999999999998</v>
      </c>
      <c r="J23" s="247">
        <f t="shared" si="5"/>
        <v>3.9164304438577893E-3</v>
      </c>
      <c r="K23" s="215">
        <f t="shared" si="6"/>
        <v>9.8718519599802716E-3</v>
      </c>
      <c r="L23" s="52">
        <f t="shared" si="7"/>
        <v>1.0303059001799413</v>
      </c>
      <c r="N23" s="27">
        <f t="shared" si="12"/>
        <v>6.4978461538461527</v>
      </c>
      <c r="O23" s="152">
        <f t="shared" si="13"/>
        <v>4.2730715567071957</v>
      </c>
      <c r="P23" s="52">
        <f t="shared" si="14"/>
        <v>-0.34238646844879306</v>
      </c>
    </row>
    <row r="24" spans="1:16" ht="20.100000000000001" customHeight="1" x14ac:dyDescent="0.25">
      <c r="A24" s="8" t="s">
        <v>167</v>
      </c>
      <c r="B24" s="19">
        <v>47.14</v>
      </c>
      <c r="C24" s="140">
        <v>71.86999999999999</v>
      </c>
      <c r="D24" s="247">
        <f t="shared" si="3"/>
        <v>5.6701316134495413E-3</v>
      </c>
      <c r="E24" s="215">
        <f t="shared" si="0"/>
        <v>1.1661850156502776E-2</v>
      </c>
      <c r="F24" s="52">
        <f t="shared" si="4"/>
        <v>0.52460755197284659</v>
      </c>
      <c r="H24" s="19">
        <v>31.439</v>
      </c>
      <c r="I24" s="140">
        <v>42.533999999999999</v>
      </c>
      <c r="J24" s="247">
        <f t="shared" si="5"/>
        <v>5.8305074687207623E-3</v>
      </c>
      <c r="K24" s="215">
        <f t="shared" si="6"/>
        <v>9.793109228141637E-3</v>
      </c>
      <c r="L24" s="52">
        <f t="shared" si="7"/>
        <v>0.35290562676929926</v>
      </c>
      <c r="N24" s="27">
        <f t="shared" si="12"/>
        <v>6.6692829868476879</v>
      </c>
      <c r="O24" s="152">
        <f t="shared" si="13"/>
        <v>5.9181856129122039</v>
      </c>
      <c r="P24" s="52">
        <f t="shared" si="14"/>
        <v>-0.1126204084332158</v>
      </c>
    </row>
    <row r="25" spans="1:16" ht="20.100000000000001" customHeight="1" x14ac:dyDescent="0.25">
      <c r="A25" s="8" t="s">
        <v>179</v>
      </c>
      <c r="B25" s="19">
        <v>32.19</v>
      </c>
      <c r="C25" s="140">
        <v>45.72</v>
      </c>
      <c r="D25" s="247">
        <f t="shared" si="3"/>
        <v>3.8719036197908513E-3</v>
      </c>
      <c r="E25" s="215">
        <f t="shared" si="0"/>
        <v>7.4186696696160702E-3</v>
      </c>
      <c r="F25" s="52">
        <f t="shared" si="4"/>
        <v>0.42031686859273071</v>
      </c>
      <c r="H25" s="19">
        <v>40.334000000000003</v>
      </c>
      <c r="I25" s="140">
        <v>37.466000000000001</v>
      </c>
      <c r="J25" s="247">
        <f t="shared" si="5"/>
        <v>7.4801262204072403E-3</v>
      </c>
      <c r="K25" s="215">
        <f t="shared" si="6"/>
        <v>8.626243248731711E-3</v>
      </c>
      <c r="L25" s="52">
        <f t="shared" si="7"/>
        <v>-7.1106262706401593E-2</v>
      </c>
      <c r="N25" s="27">
        <f t="shared" si="12"/>
        <v>12.529978254116187</v>
      </c>
      <c r="O25" s="152">
        <f t="shared" si="13"/>
        <v>8.1946631671041121</v>
      </c>
      <c r="P25" s="52">
        <f t="shared" si="14"/>
        <v>-0.34599541987137078</v>
      </c>
    </row>
    <row r="26" spans="1:16" ht="20.100000000000001" customHeight="1" x14ac:dyDescent="0.25">
      <c r="A26" s="8" t="s">
        <v>205</v>
      </c>
      <c r="B26" s="19">
        <v>22.7</v>
      </c>
      <c r="C26" s="140">
        <v>30.5</v>
      </c>
      <c r="D26" s="247">
        <f t="shared" si="3"/>
        <v>2.7304197629466394E-3</v>
      </c>
      <c r="E26" s="215">
        <f t="shared" si="0"/>
        <v>4.949025042066714E-3</v>
      </c>
      <c r="F26" s="52">
        <f t="shared" si="4"/>
        <v>0.34361233480176218</v>
      </c>
      <c r="H26" s="19">
        <v>27.836999999999996</v>
      </c>
      <c r="I26" s="140">
        <v>36.484000000000002</v>
      </c>
      <c r="J26" s="247">
        <f t="shared" si="5"/>
        <v>5.1624999652272602E-3</v>
      </c>
      <c r="K26" s="215">
        <f t="shared" si="6"/>
        <v>8.4001456970780909E-3</v>
      </c>
      <c r="L26" s="52">
        <f t="shared" si="7"/>
        <v>0.31062973739986371</v>
      </c>
      <c r="N26" s="27">
        <f t="shared" si="12"/>
        <v>12.262995594713654</v>
      </c>
      <c r="O26" s="152">
        <f t="shared" si="13"/>
        <v>11.961967213114754</v>
      </c>
      <c r="P26" s="52">
        <f t="shared" si="14"/>
        <v>-2.4547703640101462E-2</v>
      </c>
    </row>
    <row r="27" spans="1:16" ht="20.100000000000001" customHeight="1" x14ac:dyDescent="0.25">
      <c r="A27" s="8" t="s">
        <v>232</v>
      </c>
      <c r="B27" s="19"/>
      <c r="C27" s="140">
        <v>2.6</v>
      </c>
      <c r="D27" s="247">
        <f t="shared" si="3"/>
        <v>0</v>
      </c>
      <c r="E27" s="215">
        <f t="shared" si="0"/>
        <v>4.218841019466707E-4</v>
      </c>
      <c r="F27" s="52"/>
      <c r="H27" s="19"/>
      <c r="I27" s="140">
        <v>35.725999999999999</v>
      </c>
      <c r="J27" s="247">
        <f t="shared" si="5"/>
        <v>0</v>
      </c>
      <c r="K27" s="215">
        <f t="shared" si="6"/>
        <v>8.2256223323597163E-3</v>
      </c>
      <c r="L27" s="52"/>
      <c r="N27" s="27"/>
      <c r="O27" s="152">
        <f t="shared" si="13"/>
        <v>137.40769230769229</v>
      </c>
      <c r="P27" s="52"/>
    </row>
    <row r="28" spans="1:16" ht="20.100000000000001" customHeight="1" x14ac:dyDescent="0.25">
      <c r="A28" s="8" t="s">
        <v>183</v>
      </c>
      <c r="B28" s="19">
        <v>195.59</v>
      </c>
      <c r="C28" s="140">
        <v>121.5</v>
      </c>
      <c r="D28" s="247">
        <f t="shared" si="3"/>
        <v>2.3526114600649042E-2</v>
      </c>
      <c r="E28" s="215">
        <f t="shared" si="0"/>
        <v>1.9714968610200188E-2</v>
      </c>
      <c r="F28" s="52">
        <f t="shared" si="4"/>
        <v>-0.37880259726979909</v>
      </c>
      <c r="H28" s="19">
        <v>103.911</v>
      </c>
      <c r="I28" s="140">
        <v>32.076999999999998</v>
      </c>
      <c r="J28" s="247">
        <f t="shared" si="5"/>
        <v>1.9270773929903721E-2</v>
      </c>
      <c r="K28" s="215">
        <f t="shared" si="6"/>
        <v>7.3854696175083296E-3</v>
      </c>
      <c r="L28" s="52">
        <f t="shared" si="7"/>
        <v>-0.69130313441310354</v>
      </c>
      <c r="N28" s="27">
        <f t="shared" si="12"/>
        <v>5.3126949230533258</v>
      </c>
      <c r="O28" s="152">
        <f t="shared" si="13"/>
        <v>2.6400823045267492</v>
      </c>
      <c r="P28" s="52">
        <f t="shared" si="14"/>
        <v>-0.50306156427867421</v>
      </c>
    </row>
    <row r="29" spans="1:16" ht="20.100000000000001" customHeight="1" x14ac:dyDescent="0.25">
      <c r="A29" s="8" t="s">
        <v>176</v>
      </c>
      <c r="B29" s="19">
        <v>51.56</v>
      </c>
      <c r="C29" s="140">
        <v>37.900000000000006</v>
      </c>
      <c r="D29" s="247">
        <f t="shared" si="3"/>
        <v>6.2017816289660242E-3</v>
      </c>
      <c r="E29" s="215">
        <f t="shared" si="0"/>
        <v>6.149772101453393E-3</v>
      </c>
      <c r="F29" s="52">
        <f t="shared" si="4"/>
        <v>-0.26493405740884401</v>
      </c>
      <c r="H29" s="19">
        <v>48.443999999999996</v>
      </c>
      <c r="I29" s="140">
        <v>25.599</v>
      </c>
      <c r="J29" s="247">
        <f t="shared" si="5"/>
        <v>8.9841631036199805E-3</v>
      </c>
      <c r="K29" s="215">
        <f t="shared" si="6"/>
        <v>5.8939625506935107E-3</v>
      </c>
      <c r="L29" s="52">
        <f t="shared" si="7"/>
        <v>-0.47157542729749807</v>
      </c>
      <c r="N29" s="27">
        <f t="shared" si="12"/>
        <v>9.3956555469356076</v>
      </c>
      <c r="O29" s="152">
        <f t="shared" si="13"/>
        <v>6.7543535620052761</v>
      </c>
      <c r="P29" s="52">
        <f t="shared" si="14"/>
        <v>-0.28111949951079163</v>
      </c>
    </row>
    <row r="30" spans="1:16" ht="20.100000000000001" customHeight="1" x14ac:dyDescent="0.25">
      <c r="A30" s="8" t="s">
        <v>175</v>
      </c>
      <c r="B30" s="19">
        <v>28.41</v>
      </c>
      <c r="C30" s="140">
        <v>23.54</v>
      </c>
      <c r="D30" s="247">
        <f t="shared" si="3"/>
        <v>3.4172346019962128E-3</v>
      </c>
      <c r="E30" s="215">
        <f t="shared" si="0"/>
        <v>3.8196737537787026E-3</v>
      </c>
      <c r="F30" s="52">
        <f t="shared" si="4"/>
        <v>-0.1714185146075326</v>
      </c>
      <c r="H30" s="19">
        <v>23.684999999999999</v>
      </c>
      <c r="I30" s="140">
        <v>19.111000000000001</v>
      </c>
      <c r="J30" s="247">
        <f t="shared" si="5"/>
        <v>4.3924924264973839E-3</v>
      </c>
      <c r="K30" s="215">
        <f t="shared" si="6"/>
        <v>4.4001530648190819E-3</v>
      </c>
      <c r="L30" s="52">
        <f t="shared" si="7"/>
        <v>-0.19311800717753846</v>
      </c>
      <c r="N30" s="27">
        <f t="shared" ref="N30:N31" si="19">(H30/B30)*10</f>
        <v>8.3368532206969377</v>
      </c>
      <c r="O30" s="152">
        <f t="shared" ref="O30:O31" si="20">(I30/C30)*10</f>
        <v>8.118521665250638</v>
      </c>
      <c r="P30" s="52">
        <f t="shared" ref="P30:P31" si="21">(O30-N30)/N30</f>
        <v>-2.6188724890138796E-2</v>
      </c>
    </row>
    <row r="31" spans="1:16" ht="20.100000000000001" customHeight="1" x14ac:dyDescent="0.25">
      <c r="A31" s="8" t="s">
        <v>206</v>
      </c>
      <c r="B31" s="19">
        <v>0.13</v>
      </c>
      <c r="C31" s="140">
        <v>10.01</v>
      </c>
      <c r="D31" s="247">
        <f t="shared" si="3"/>
        <v>1.563676516224948E-5</v>
      </c>
      <c r="E31" s="215">
        <f t="shared" si="0"/>
        <v>1.6242537924946821E-3</v>
      </c>
      <c r="F31" s="52">
        <f t="shared" ref="F31:F32" si="22">(C31-B31)/B31</f>
        <v>75.999999999999986</v>
      </c>
      <c r="H31" s="19">
        <v>0.33099999999999996</v>
      </c>
      <c r="I31" s="140">
        <v>15.211</v>
      </c>
      <c r="J31" s="247">
        <f t="shared" si="5"/>
        <v>6.1385475751346165E-5</v>
      </c>
      <c r="K31" s="215">
        <f t="shared" si="6"/>
        <v>3.5022096315715065E-3</v>
      </c>
      <c r="L31" s="52">
        <f t="shared" ref="L31" si="23">(I31-H31)/H31</f>
        <v>44.954682779456199</v>
      </c>
      <c r="N31" s="27">
        <f t="shared" si="19"/>
        <v>25.461538461538456</v>
      </c>
      <c r="O31" s="152">
        <f t="shared" si="20"/>
        <v>15.195804195804197</v>
      </c>
      <c r="P31" s="52">
        <f t="shared" si="21"/>
        <v>-0.4031859379291402</v>
      </c>
    </row>
    <row r="32" spans="1:16" ht="20.100000000000001" customHeight="1" thickBot="1" x14ac:dyDescent="0.3">
      <c r="A32" s="8" t="s">
        <v>17</v>
      </c>
      <c r="B32" s="19">
        <f>B33-SUM(B7:B31)</f>
        <v>363.97000000000298</v>
      </c>
      <c r="C32" s="140">
        <f>C33-SUM(C7:C31)</f>
        <v>148.41999999999734</v>
      </c>
      <c r="D32" s="247">
        <f t="shared" si="3"/>
        <v>4.3779333970030684E-2</v>
      </c>
      <c r="E32" s="215">
        <f t="shared" si="0"/>
        <v>2.4083091696509133E-2</v>
      </c>
      <c r="F32" s="52">
        <f t="shared" si="22"/>
        <v>-0.5922191389400332</v>
      </c>
      <c r="H32" s="19">
        <f>H33-SUM(H7:H31)</f>
        <v>339.06299999999737</v>
      </c>
      <c r="I32" s="140">
        <f>I33-SUM(I7:I31)</f>
        <v>117.83599999999933</v>
      </c>
      <c r="J32" s="247">
        <f t="shared" si="5"/>
        <v>6.288079626791096E-2</v>
      </c>
      <c r="K32" s="215">
        <f t="shared" si="6"/>
        <v>2.7130785230810445E-2</v>
      </c>
      <c r="L32" s="52">
        <f t="shared" si="7"/>
        <v>-0.65246576594910022</v>
      </c>
      <c r="N32" s="27">
        <f t="shared" si="1"/>
        <v>9.3156853586832593</v>
      </c>
      <c r="O32" s="152">
        <f t="shared" si="2"/>
        <v>7.9393612720658568</v>
      </c>
      <c r="P32" s="52">
        <f t="shared" si="8"/>
        <v>-0.14774265484766666</v>
      </c>
    </row>
    <row r="33" spans="1:16" ht="26.25" customHeight="1" thickBot="1" x14ac:dyDescent="0.3">
      <c r="A33" s="12" t="s">
        <v>18</v>
      </c>
      <c r="B33" s="17">
        <v>8313.7400000000016</v>
      </c>
      <c r="C33" s="145">
        <v>6162.829999999999</v>
      </c>
      <c r="D33" s="243">
        <f>SUM(D7:D32)</f>
        <v>1</v>
      </c>
      <c r="E33" s="244">
        <f>SUM(E7:E32)</f>
        <v>0.99999999999999967</v>
      </c>
      <c r="F33" s="57">
        <f>(C33-B33)/B33</f>
        <v>-0.25871749657795434</v>
      </c>
      <c r="G33" s="1"/>
      <c r="H33" s="17">
        <v>5392.1549999999997</v>
      </c>
      <c r="I33" s="145">
        <v>4343.2580000000007</v>
      </c>
      <c r="J33" s="243">
        <f>SUM(J7:J32)</f>
        <v>0.99999999999999944</v>
      </c>
      <c r="K33" s="244">
        <f>SUM(K7:K32)</f>
        <v>0.99999999999999978</v>
      </c>
      <c r="L33" s="57">
        <f t="shared" si="7"/>
        <v>-0.19452278356241598</v>
      </c>
      <c r="N33" s="29">
        <f t="shared" si="1"/>
        <v>6.4858354964191793</v>
      </c>
      <c r="O33" s="146">
        <f>(I33/C33)*10</f>
        <v>7.0475057725103589</v>
      </c>
      <c r="P33" s="57">
        <f t="shared" si="8"/>
        <v>8.6599525442986797E-2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jan-abr</v>
      </c>
      <c r="C37" s="364"/>
      <c r="D37" s="370" t="str">
        <f>B5</f>
        <v>jan-abr</v>
      </c>
      <c r="E37" s="364"/>
      <c r="F37" s="131" t="str">
        <f>F5</f>
        <v>2025/2024</v>
      </c>
      <c r="H37" s="359" t="str">
        <f>B5</f>
        <v>jan-abr</v>
      </c>
      <c r="I37" s="364"/>
      <c r="J37" s="370" t="str">
        <f>B5</f>
        <v>jan-abr</v>
      </c>
      <c r="K37" s="360"/>
      <c r="L37" s="131" t="str">
        <f>L5</f>
        <v>2025/2024</v>
      </c>
      <c r="N37" s="359" t="str">
        <f>B5</f>
        <v>jan-abr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159</v>
      </c>
      <c r="B39" s="39">
        <v>2277.9900000000002</v>
      </c>
      <c r="C39" s="147">
        <v>1241.8699999999999</v>
      </c>
      <c r="D39" s="247">
        <f t="shared" ref="D39:D55" si="24">B39/$B$62</f>
        <v>0.4955847512384236</v>
      </c>
      <c r="E39" s="246">
        <f t="shared" ref="E39:E55" si="25">C39/$C$62</f>
        <v>0.38529699207297208</v>
      </c>
      <c r="F39" s="52">
        <f>(C39-B39)/B39</f>
        <v>-0.4548395734836414</v>
      </c>
      <c r="H39" s="39">
        <v>841.47399999999993</v>
      </c>
      <c r="I39" s="147">
        <v>401.61200000000002</v>
      </c>
      <c r="J39" s="247">
        <f t="shared" ref="J39:J61" si="26">H39/$H$62</f>
        <v>0.36679566300310096</v>
      </c>
      <c r="K39" s="246">
        <f t="shared" ref="K39:K61" si="27">I39/$I$62</f>
        <v>0.24570037196554423</v>
      </c>
      <c r="L39" s="52">
        <f>(I39-H39)/H39</f>
        <v>-0.52272797495822798</v>
      </c>
      <c r="N39" s="27">
        <f t="shared" ref="N39:N62" si="28">(H39/B39)*10</f>
        <v>3.6939319312200665</v>
      </c>
      <c r="O39" s="151">
        <f t="shared" ref="O39:O62" si="29">(I39/C39)*10</f>
        <v>3.2339294773204932</v>
      </c>
      <c r="P39" s="61">
        <f t="shared" si="8"/>
        <v>-0.124529217772467</v>
      </c>
    </row>
    <row r="40" spans="1:16" ht="20.100000000000001" customHeight="1" x14ac:dyDescent="0.25">
      <c r="A40" s="38" t="s">
        <v>168</v>
      </c>
      <c r="B40" s="19">
        <v>455.79999999999995</v>
      </c>
      <c r="C40" s="140">
        <v>458.69999999999993</v>
      </c>
      <c r="D40" s="247">
        <f t="shared" si="24"/>
        <v>9.9160896059453038E-2</v>
      </c>
      <c r="E40" s="215">
        <f t="shared" si="25"/>
        <v>0.14231419574019205</v>
      </c>
      <c r="F40" s="52">
        <f t="shared" ref="F40:F62" si="30">(C40-B40)/B40</f>
        <v>6.3624396665203546E-3</v>
      </c>
      <c r="H40" s="19">
        <v>273.93799999999999</v>
      </c>
      <c r="I40" s="140">
        <v>296.69200000000001</v>
      </c>
      <c r="J40" s="247">
        <f t="shared" si="26"/>
        <v>0.11940864522462188</v>
      </c>
      <c r="K40" s="215">
        <f t="shared" si="27"/>
        <v>0.18151184416601407</v>
      </c>
      <c r="L40" s="52">
        <f t="shared" ref="L40:L62" si="31">(I40-H40)/H40</f>
        <v>8.3062590805218772E-2</v>
      </c>
      <c r="N40" s="27">
        <f t="shared" si="28"/>
        <v>6.0100482667836772</v>
      </c>
      <c r="O40" s="152">
        <f t="shared" si="29"/>
        <v>6.4681055155875313</v>
      </c>
      <c r="P40" s="52">
        <f t="shared" si="8"/>
        <v>7.6215236296094988E-2</v>
      </c>
    </row>
    <row r="41" spans="1:16" ht="20.100000000000001" customHeight="1" x14ac:dyDescent="0.25">
      <c r="A41" s="38" t="s">
        <v>172</v>
      </c>
      <c r="B41" s="19">
        <v>483.74</v>
      </c>
      <c r="C41" s="140">
        <v>450.28000000000009</v>
      </c>
      <c r="D41" s="247">
        <f t="shared" si="24"/>
        <v>0.10523934150899478</v>
      </c>
      <c r="E41" s="215">
        <f t="shared" si="25"/>
        <v>0.1397018444689202</v>
      </c>
      <c r="F41" s="52">
        <f t="shared" si="30"/>
        <v>-6.9169388514491101E-2</v>
      </c>
      <c r="H41" s="19">
        <v>290.42200000000003</v>
      </c>
      <c r="I41" s="140">
        <v>285.88699999999994</v>
      </c>
      <c r="J41" s="247">
        <f t="shared" si="26"/>
        <v>0.12659396492427169</v>
      </c>
      <c r="K41" s="215">
        <f t="shared" si="27"/>
        <v>0.17490150254502734</v>
      </c>
      <c r="L41" s="52">
        <f t="shared" si="31"/>
        <v>-1.5615208214254021E-2</v>
      </c>
      <c r="N41" s="27">
        <f t="shared" si="28"/>
        <v>6.0036796626286844</v>
      </c>
      <c r="O41" s="152">
        <f t="shared" si="29"/>
        <v>6.3490938971306718</v>
      </c>
      <c r="P41" s="52">
        <f t="shared" si="8"/>
        <v>5.7533754949002293E-2</v>
      </c>
    </row>
    <row r="42" spans="1:16" ht="20.100000000000001" customHeight="1" x14ac:dyDescent="0.25">
      <c r="A42" s="38" t="s">
        <v>163</v>
      </c>
      <c r="B42" s="19">
        <v>638.12000000000012</v>
      </c>
      <c r="C42" s="140">
        <v>454.24</v>
      </c>
      <c r="D42" s="247">
        <f t="shared" si="24"/>
        <v>0.13882525448323429</v>
      </c>
      <c r="E42" s="215">
        <f t="shared" si="25"/>
        <v>0.14093045623070599</v>
      </c>
      <c r="F42" s="52">
        <f t="shared" si="30"/>
        <v>-0.28815896696546117</v>
      </c>
      <c r="H42" s="19">
        <v>318.62</v>
      </c>
      <c r="I42" s="140">
        <v>238.24</v>
      </c>
      <c r="J42" s="247">
        <f t="shared" si="26"/>
        <v>0.13888537749954014</v>
      </c>
      <c r="K42" s="215">
        <f t="shared" si="27"/>
        <v>0.14575176194205167</v>
      </c>
      <c r="L42" s="52">
        <f t="shared" si="31"/>
        <v>-0.25227543782562301</v>
      </c>
      <c r="N42" s="27">
        <f t="shared" si="28"/>
        <v>4.9931047451889921</v>
      </c>
      <c r="O42" s="152">
        <f t="shared" si="29"/>
        <v>5.244804508629799</v>
      </c>
      <c r="P42" s="52">
        <f t="shared" si="8"/>
        <v>5.0409469916153325E-2</v>
      </c>
    </row>
    <row r="43" spans="1:16" ht="20.100000000000001" customHeight="1" x14ac:dyDescent="0.25">
      <c r="A43" s="38" t="s">
        <v>166</v>
      </c>
      <c r="B43" s="19">
        <v>221.54</v>
      </c>
      <c r="C43" s="140">
        <v>151.9</v>
      </c>
      <c r="D43" s="247">
        <f t="shared" si="24"/>
        <v>4.819680761959462E-2</v>
      </c>
      <c r="E43" s="215">
        <f t="shared" si="25"/>
        <v>4.7127809751330227E-2</v>
      </c>
      <c r="F43" s="52">
        <f t="shared" si="30"/>
        <v>-0.31434503927056057</v>
      </c>
      <c r="H43" s="19">
        <v>158.12899999999999</v>
      </c>
      <c r="I43" s="140">
        <v>96.944999999999993</v>
      </c>
      <c r="J43" s="247">
        <f t="shared" si="26"/>
        <v>6.8927894854763611E-2</v>
      </c>
      <c r="K43" s="215">
        <f t="shared" si="27"/>
        <v>5.9309538958496465E-2</v>
      </c>
      <c r="L43" s="52">
        <f t="shared" si="31"/>
        <v>-0.38692459953582203</v>
      </c>
      <c r="N43" s="27">
        <f t="shared" si="28"/>
        <v>7.1377177936264324</v>
      </c>
      <c r="O43" s="152">
        <f t="shared" si="29"/>
        <v>6.3821593153390381</v>
      </c>
      <c r="P43" s="52">
        <f t="shared" si="8"/>
        <v>-0.10585435010642535</v>
      </c>
    </row>
    <row r="44" spans="1:16" ht="20.100000000000001" customHeight="1" x14ac:dyDescent="0.25">
      <c r="A44" s="38" t="s">
        <v>173</v>
      </c>
      <c r="B44" s="19">
        <v>173.98000000000002</v>
      </c>
      <c r="C44" s="140">
        <v>116.56</v>
      </c>
      <c r="D44" s="247">
        <f t="shared" si="24"/>
        <v>3.7849962036910142E-2</v>
      </c>
      <c r="E44" s="215">
        <f t="shared" si="25"/>
        <v>3.6163380543877889E-2</v>
      </c>
      <c r="F44" s="52">
        <f t="shared" si="30"/>
        <v>-0.33003793539487303</v>
      </c>
      <c r="H44" s="19">
        <v>128.649</v>
      </c>
      <c r="I44" s="140">
        <v>72.953000000000003</v>
      </c>
      <c r="J44" s="247">
        <f t="shared" si="26"/>
        <v>5.6077662826998741E-2</v>
      </c>
      <c r="K44" s="215">
        <f t="shared" si="27"/>
        <v>4.4631582811276424E-2</v>
      </c>
      <c r="L44" s="52">
        <f t="shared" si="31"/>
        <v>-0.43292991006537163</v>
      </c>
      <c r="N44" s="27">
        <f t="shared" si="28"/>
        <v>7.394470628807909</v>
      </c>
      <c r="O44" s="152">
        <f t="shared" si="29"/>
        <v>6.2588366506520243</v>
      </c>
      <c r="P44" s="52">
        <f t="shared" si="8"/>
        <v>-0.15357880707938718</v>
      </c>
    </row>
    <row r="45" spans="1:16" ht="20.100000000000001" customHeight="1" x14ac:dyDescent="0.25">
      <c r="A45" s="38" t="s">
        <v>170</v>
      </c>
      <c r="B45" s="19">
        <v>53.86</v>
      </c>
      <c r="C45" s="140">
        <v>45.929999999999993</v>
      </c>
      <c r="D45" s="247">
        <f t="shared" si="24"/>
        <v>1.1717432781400047E-2</v>
      </c>
      <c r="E45" s="215">
        <f t="shared" si="25"/>
        <v>1.4250034903743231E-2</v>
      </c>
      <c r="F45" s="52">
        <f t="shared" si="30"/>
        <v>-0.14723356851095445</v>
      </c>
      <c r="H45" s="19">
        <v>53.239000000000004</v>
      </c>
      <c r="I45" s="140">
        <v>51.50200000000001</v>
      </c>
      <c r="J45" s="247">
        <f t="shared" si="26"/>
        <v>2.3206699556518794E-2</v>
      </c>
      <c r="K45" s="215">
        <f t="shared" si="27"/>
        <v>3.1508173453406424E-2</v>
      </c>
      <c r="L45" s="52">
        <f t="shared" si="31"/>
        <v>-3.2626458047671718E-2</v>
      </c>
      <c r="N45" s="27">
        <f t="shared" si="28"/>
        <v>9.8847010768659498</v>
      </c>
      <c r="O45" s="152">
        <f t="shared" si="29"/>
        <v>11.213150446331376</v>
      </c>
      <c r="P45" s="52">
        <f t="shared" si="8"/>
        <v>0.13439449095476597</v>
      </c>
    </row>
    <row r="46" spans="1:16" ht="20.100000000000001" customHeight="1" x14ac:dyDescent="0.25">
      <c r="A46" s="38" t="s">
        <v>177</v>
      </c>
      <c r="B46" s="19">
        <v>32.5</v>
      </c>
      <c r="C46" s="140">
        <v>100.34</v>
      </c>
      <c r="D46" s="247">
        <f t="shared" si="24"/>
        <v>7.0704895171834672E-3</v>
      </c>
      <c r="E46" s="215">
        <f t="shared" si="25"/>
        <v>3.1131036408482391E-2</v>
      </c>
      <c r="F46" s="52">
        <f t="shared" si="30"/>
        <v>2.0873846153846154</v>
      </c>
      <c r="H46" s="19">
        <v>21.117999999999999</v>
      </c>
      <c r="I46" s="140">
        <v>42.875999999999998</v>
      </c>
      <c r="J46" s="247">
        <f t="shared" si="26"/>
        <v>9.2052645848825828E-3</v>
      </c>
      <c r="K46" s="215">
        <f t="shared" si="27"/>
        <v>2.6230912294440089E-2</v>
      </c>
      <c r="L46" s="52">
        <f t="shared" si="31"/>
        <v>1.0303059001799413</v>
      </c>
      <c r="N46" s="27">
        <f t="shared" si="28"/>
        <v>6.4978461538461527</v>
      </c>
      <c r="O46" s="152">
        <f t="shared" si="29"/>
        <v>4.2730715567071957</v>
      </c>
      <c r="P46" s="52">
        <f t="shared" si="8"/>
        <v>-0.34238646844879306</v>
      </c>
    </row>
    <row r="47" spans="1:16" ht="20.100000000000001" customHeight="1" x14ac:dyDescent="0.25">
      <c r="A47" s="38" t="s">
        <v>167</v>
      </c>
      <c r="B47" s="19">
        <v>47.14</v>
      </c>
      <c r="C47" s="140">
        <v>71.86999999999999</v>
      </c>
      <c r="D47" s="247">
        <f t="shared" si="24"/>
        <v>1.0255473102770111E-2</v>
      </c>
      <c r="E47" s="215">
        <f t="shared" si="25"/>
        <v>2.2298062454431222E-2</v>
      </c>
      <c r="F47" s="52">
        <f t="shared" si="30"/>
        <v>0.52460755197284659</v>
      </c>
      <c r="H47" s="19">
        <v>31.439</v>
      </c>
      <c r="I47" s="140">
        <v>42.533999999999999</v>
      </c>
      <c r="J47" s="247">
        <f t="shared" si="26"/>
        <v>1.3704153484426723E-2</v>
      </c>
      <c r="K47" s="215">
        <f t="shared" si="27"/>
        <v>2.6021681675802658E-2</v>
      </c>
      <c r="L47" s="52">
        <f t="shared" si="31"/>
        <v>0.35290562676929926</v>
      </c>
      <c r="N47" s="27">
        <f t="shared" si="28"/>
        <v>6.6692829868476879</v>
      </c>
      <c r="O47" s="152">
        <f t="shared" si="29"/>
        <v>5.9181856129122039</v>
      </c>
      <c r="P47" s="52">
        <f t="shared" si="8"/>
        <v>-0.1126204084332158</v>
      </c>
    </row>
    <row r="48" spans="1:16" ht="20.100000000000001" customHeight="1" x14ac:dyDescent="0.25">
      <c r="A48" s="38" t="s">
        <v>179</v>
      </c>
      <c r="B48" s="19">
        <v>32.19</v>
      </c>
      <c r="C48" s="140">
        <v>45.72</v>
      </c>
      <c r="D48" s="247">
        <f t="shared" si="24"/>
        <v>7.0030479248657162E-3</v>
      </c>
      <c r="E48" s="215">
        <f t="shared" si="25"/>
        <v>1.4184881249709137E-2</v>
      </c>
      <c r="F48" s="52">
        <f t="shared" ref="F48:F61" si="32">(C48-B48)/B48</f>
        <v>0.42031686859273071</v>
      </c>
      <c r="H48" s="19">
        <v>40.334000000000003</v>
      </c>
      <c r="I48" s="140">
        <v>37.466000000000001</v>
      </c>
      <c r="J48" s="247">
        <f t="shared" si="26"/>
        <v>1.7581453819805574E-2</v>
      </c>
      <c r="K48" s="215">
        <f t="shared" si="27"/>
        <v>2.2921153093187156E-2</v>
      </c>
      <c r="L48" s="52">
        <f t="shared" ref="L48:L61" si="33">(I48-H48)/H48</f>
        <v>-7.1106262706401593E-2</v>
      </c>
      <c r="N48" s="27">
        <f t="shared" ref="N48:N51" si="34">(H48/B48)*10</f>
        <v>12.529978254116187</v>
      </c>
      <c r="O48" s="152">
        <f t="shared" ref="O48:O51" si="35">(I48/C48)*10</f>
        <v>8.1946631671041121</v>
      </c>
      <c r="P48" s="52">
        <f t="shared" ref="P48:P51" si="36">(O48-N48)/N48</f>
        <v>-0.34599541987137078</v>
      </c>
    </row>
    <row r="49" spans="1:16" ht="20.100000000000001" customHeight="1" x14ac:dyDescent="0.25">
      <c r="A49" s="38" t="s">
        <v>175</v>
      </c>
      <c r="B49" s="19">
        <v>28.41</v>
      </c>
      <c r="C49" s="140">
        <v>23.54</v>
      </c>
      <c r="D49" s="247">
        <f t="shared" si="24"/>
        <v>6.1806956056363787E-3</v>
      </c>
      <c r="E49" s="215">
        <f t="shared" si="25"/>
        <v>7.3034143617268822E-3</v>
      </c>
      <c r="F49" s="52">
        <f t="shared" si="32"/>
        <v>-0.1714185146075326</v>
      </c>
      <c r="H49" s="19">
        <v>23.684999999999999</v>
      </c>
      <c r="I49" s="140">
        <v>19.111000000000001</v>
      </c>
      <c r="J49" s="247">
        <f t="shared" si="26"/>
        <v>1.0324211179701864E-2</v>
      </c>
      <c r="K49" s="215">
        <f t="shared" si="27"/>
        <v>1.1691831440877055E-2</v>
      </c>
      <c r="L49" s="52">
        <f t="shared" si="33"/>
        <v>-0.19311800717753846</v>
      </c>
      <c r="N49" s="27">
        <f t="shared" si="34"/>
        <v>8.3368532206969377</v>
      </c>
      <c r="O49" s="152">
        <f t="shared" si="35"/>
        <v>8.118521665250638</v>
      </c>
      <c r="P49" s="52">
        <f t="shared" si="36"/>
        <v>-2.6188724890138796E-2</v>
      </c>
    </row>
    <row r="50" spans="1:16" ht="20.100000000000001" customHeight="1" x14ac:dyDescent="0.25">
      <c r="A50" s="38" t="s">
        <v>189</v>
      </c>
      <c r="B50" s="19">
        <v>102.16</v>
      </c>
      <c r="C50" s="140">
        <v>21.619999999999997</v>
      </c>
      <c r="D50" s="247">
        <f t="shared" si="24"/>
        <v>2.2225267971552706E-2</v>
      </c>
      <c r="E50" s="215">
        <f t="shared" si="25"/>
        <v>6.7077238105579945E-3</v>
      </c>
      <c r="F50" s="52">
        <f t="shared" si="32"/>
        <v>-0.78837118245888793</v>
      </c>
      <c r="H50" s="19">
        <v>59.167000000000002</v>
      </c>
      <c r="I50" s="140">
        <v>12.524000000000001</v>
      </c>
      <c r="J50" s="247">
        <f t="shared" si="26"/>
        <v>2.5790694653553738E-2</v>
      </c>
      <c r="K50" s="215">
        <f t="shared" si="27"/>
        <v>7.6620007830853556E-3</v>
      </c>
      <c r="L50" s="52">
        <f t="shared" si="33"/>
        <v>-0.78832795308195447</v>
      </c>
      <c r="N50" s="27">
        <f t="shared" si="34"/>
        <v>5.7916014095536417</v>
      </c>
      <c r="O50" s="152">
        <f t="shared" si="35"/>
        <v>5.7927844588344133</v>
      </c>
      <c r="P50" s="52">
        <f t="shared" si="36"/>
        <v>2.0426980330864953E-4</v>
      </c>
    </row>
    <row r="51" spans="1:16" ht="20.100000000000001" customHeight="1" x14ac:dyDescent="0.25">
      <c r="A51" s="38" t="s">
        <v>188</v>
      </c>
      <c r="B51" s="19">
        <v>4.0199999999999996</v>
      </c>
      <c r="C51" s="140">
        <v>13.999999999999998</v>
      </c>
      <c r="D51" s="247">
        <f t="shared" si="24"/>
        <v>8.7456516489469339E-4</v>
      </c>
      <c r="E51" s="215">
        <f t="shared" si="25"/>
        <v>4.3435769356064717E-3</v>
      </c>
      <c r="F51" s="52">
        <f t="shared" si="32"/>
        <v>2.4825870646766171</v>
      </c>
      <c r="H51" s="19">
        <v>13.116000000000001</v>
      </c>
      <c r="I51" s="140">
        <v>9.9380000000000006</v>
      </c>
      <c r="J51" s="247">
        <f t="shared" si="26"/>
        <v>5.7172199211724586E-3</v>
      </c>
      <c r="K51" s="215">
        <f t="shared" si="27"/>
        <v>6.0799236491777603E-3</v>
      </c>
      <c r="L51" s="52">
        <f t="shared" si="33"/>
        <v>-0.24229948154925285</v>
      </c>
      <c r="N51" s="27">
        <f t="shared" si="34"/>
        <v>32.626865671641795</v>
      </c>
      <c r="O51" s="152">
        <f t="shared" si="35"/>
        <v>7.0985714285714296</v>
      </c>
      <c r="P51" s="52">
        <f t="shared" si="36"/>
        <v>-0.78243170827342834</v>
      </c>
    </row>
    <row r="52" spans="1:16" ht="20.100000000000001" customHeight="1" x14ac:dyDescent="0.25">
      <c r="A52" s="38" t="s">
        <v>211</v>
      </c>
      <c r="B52" s="19">
        <v>6.27</v>
      </c>
      <c r="C52" s="140">
        <v>7.81</v>
      </c>
      <c r="D52" s="247">
        <f t="shared" si="24"/>
        <v>1.364060593007395E-3</v>
      </c>
      <c r="E52" s="215">
        <f t="shared" si="25"/>
        <v>2.4230954190776104E-3</v>
      </c>
      <c r="F52" s="52">
        <f t="shared" si="32"/>
        <v>0.24561403508771931</v>
      </c>
      <c r="H52" s="19">
        <v>6.0750000000000002</v>
      </c>
      <c r="I52" s="140">
        <v>7.5019999999999998</v>
      </c>
      <c r="J52" s="247">
        <f t="shared" si="26"/>
        <v>2.6480718985302442E-3</v>
      </c>
      <c r="K52" s="215">
        <f t="shared" si="27"/>
        <v>4.5896143304620194E-3</v>
      </c>
      <c r="L52" s="52">
        <f t="shared" si="33"/>
        <v>0.23489711934156371</v>
      </c>
      <c r="N52" s="27">
        <f t="shared" si="28"/>
        <v>9.6889952153110066</v>
      </c>
      <c r="O52" s="152">
        <f t="shared" si="29"/>
        <v>9.6056338028169019</v>
      </c>
      <c r="P52" s="52">
        <f t="shared" si="8"/>
        <v>-8.6037210919841355E-3</v>
      </c>
    </row>
    <row r="53" spans="1:16" ht="20.100000000000001" customHeight="1" x14ac:dyDescent="0.25">
      <c r="A53" s="38" t="s">
        <v>186</v>
      </c>
      <c r="B53" s="19">
        <v>15.26</v>
      </c>
      <c r="C53" s="140">
        <v>5.9</v>
      </c>
      <c r="D53" s="247">
        <f t="shared" si="24"/>
        <v>3.3198667702221446E-3</v>
      </c>
      <c r="E53" s="215">
        <f t="shared" si="25"/>
        <v>1.8305074228627278E-3</v>
      </c>
      <c r="F53" s="52">
        <f t="shared" si="32"/>
        <v>-0.61336828309305369</v>
      </c>
      <c r="H53" s="19">
        <v>12.676000000000002</v>
      </c>
      <c r="I53" s="140">
        <v>6.181</v>
      </c>
      <c r="J53" s="247">
        <f t="shared" si="26"/>
        <v>5.5254254132953706E-3</v>
      </c>
      <c r="K53" s="215">
        <f t="shared" si="27"/>
        <v>3.7814457713390755E-3</v>
      </c>
      <c r="L53" s="52">
        <f t="shared" si="33"/>
        <v>-0.51238561060271381</v>
      </c>
      <c r="N53" s="27">
        <f t="shared" ref="N53:N59" si="37">(H53/B53)*10</f>
        <v>8.306684141546528</v>
      </c>
      <c r="O53" s="152">
        <f t="shared" ref="O53:O60" si="38">(I53/C53)*10</f>
        <v>10.476271186440677</v>
      </c>
      <c r="P53" s="52">
        <f t="shared" ref="P53:P59" si="39">(O53-N53)/N53</f>
        <v>0.26118569189874336</v>
      </c>
    </row>
    <row r="54" spans="1:16" ht="20.100000000000001" customHeight="1" x14ac:dyDescent="0.25">
      <c r="A54" s="38" t="s">
        <v>182</v>
      </c>
      <c r="B54" s="19">
        <v>5.6499999999999995</v>
      </c>
      <c r="C54" s="140">
        <v>4.57</v>
      </c>
      <c r="D54" s="247">
        <f t="shared" si="24"/>
        <v>1.2291774083718948E-3</v>
      </c>
      <c r="E54" s="215">
        <f t="shared" si="25"/>
        <v>1.4178676139801128E-3</v>
      </c>
      <c r="F54" s="52">
        <f t="shared" si="32"/>
        <v>-0.19115044247787599</v>
      </c>
      <c r="H54" s="19">
        <v>5.37</v>
      </c>
      <c r="I54" s="140">
        <v>3.9140000000000006</v>
      </c>
      <c r="J54" s="247">
        <f t="shared" si="26"/>
        <v>2.3407647893180922E-3</v>
      </c>
      <c r="K54" s="215">
        <f t="shared" si="27"/>
        <v>2.3945281910728272E-3</v>
      </c>
      <c r="L54" s="52">
        <f t="shared" si="33"/>
        <v>-0.27113594040968331</v>
      </c>
      <c r="N54" s="27">
        <f t="shared" si="37"/>
        <v>9.504424778761063</v>
      </c>
      <c r="O54" s="152">
        <f t="shared" si="38"/>
        <v>8.5645514223194752</v>
      </c>
      <c r="P54" s="52">
        <f t="shared" si="39"/>
        <v>-9.8887978843481758E-2</v>
      </c>
    </row>
    <row r="55" spans="1:16" ht="20.100000000000001" customHeight="1" x14ac:dyDescent="0.25">
      <c r="A55" s="38" t="s">
        <v>193</v>
      </c>
      <c r="B55" s="19">
        <v>8.98</v>
      </c>
      <c r="C55" s="140">
        <v>1.85</v>
      </c>
      <c r="D55" s="247">
        <f t="shared" si="24"/>
        <v>1.9536306419786933E-3</v>
      </c>
      <c r="E55" s="215">
        <f t="shared" si="25"/>
        <v>5.739726664908553E-4</v>
      </c>
      <c r="F55" s="52">
        <f t="shared" si="32"/>
        <v>-0.79398663697104677</v>
      </c>
      <c r="H55" s="19">
        <v>9.8019999999999996</v>
      </c>
      <c r="I55" s="140">
        <v>2.1910000000000003</v>
      </c>
      <c r="J55" s="247">
        <f t="shared" si="26"/>
        <v>4.2726585595709386E-3</v>
      </c>
      <c r="K55" s="215">
        <f t="shared" si="27"/>
        <v>1.3404218872357088E-3</v>
      </c>
      <c r="L55" s="52">
        <f t="shared" ref="L55:L58" si="40">(I55-H55)/H55</f>
        <v>-0.77647418894103237</v>
      </c>
      <c r="N55" s="27">
        <f t="shared" ref="N55:N58" si="41">(H55/B55)*10</f>
        <v>10.915367483296212</v>
      </c>
      <c r="O55" s="152">
        <f t="shared" ref="O55:O58" si="42">(I55/C55)*10</f>
        <v>11.843243243243244</v>
      </c>
      <c r="P55" s="52">
        <f t="shared" ref="P55:P58" si="43">(O55-N55)/N55</f>
        <v>8.5006369356502215E-2</v>
      </c>
    </row>
    <row r="56" spans="1:16" ht="20.100000000000001" customHeight="1" x14ac:dyDescent="0.25">
      <c r="A56" s="38" t="s">
        <v>187</v>
      </c>
      <c r="B56" s="19"/>
      <c r="C56" s="140">
        <v>2.25</v>
      </c>
      <c r="D56" s="247">
        <f t="shared" ref="D56:D57" si="44">B56/$B$62</f>
        <v>0</v>
      </c>
      <c r="E56" s="215">
        <f t="shared" ref="E56:E57" si="45">C56/$C$62</f>
        <v>6.9807486465104024E-4</v>
      </c>
      <c r="F56" s="52"/>
      <c r="H56" s="19"/>
      <c r="I56" s="140">
        <v>1.9039999999999999</v>
      </c>
      <c r="J56" s="247">
        <f t="shared" si="26"/>
        <v>0</v>
      </c>
      <c r="K56" s="215">
        <f t="shared" si="27"/>
        <v>1.1648394675019575E-3</v>
      </c>
      <c r="L56" s="52"/>
      <c r="N56" s="27"/>
      <c r="O56" s="152">
        <f t="shared" si="42"/>
        <v>8.4622222222222216</v>
      </c>
      <c r="P56" s="52"/>
    </row>
    <row r="57" spans="1:16" ht="20.100000000000001" customHeight="1" x14ac:dyDescent="0.25">
      <c r="A57" s="38" t="s">
        <v>190</v>
      </c>
      <c r="B57" s="19">
        <v>6.43</v>
      </c>
      <c r="C57" s="140">
        <v>0.27999999999999997</v>
      </c>
      <c r="D57" s="247">
        <f t="shared" si="44"/>
        <v>1.3988691567842981E-3</v>
      </c>
      <c r="E57" s="215">
        <f t="shared" si="45"/>
        <v>8.6871538712129446E-5</v>
      </c>
      <c r="F57" s="52">
        <f t="shared" si="32"/>
        <v>-0.9564541213063763</v>
      </c>
      <c r="H57" s="19">
        <v>4.0999999999999996</v>
      </c>
      <c r="I57" s="140">
        <v>1.196</v>
      </c>
      <c r="J57" s="247">
        <f t="shared" si="26"/>
        <v>1.7871760961274074E-3</v>
      </c>
      <c r="K57" s="215">
        <f t="shared" si="27"/>
        <v>7.3169537979639765E-4</v>
      </c>
      <c r="L57" s="52">
        <f t="shared" si="40"/>
        <v>-0.70829268292682934</v>
      </c>
      <c r="N57" s="27">
        <f t="shared" si="41"/>
        <v>6.3763608087091752</v>
      </c>
      <c r="O57" s="152">
        <f t="shared" si="42"/>
        <v>42.714285714285715</v>
      </c>
      <c r="P57" s="52">
        <f t="shared" si="43"/>
        <v>5.6988501742160294</v>
      </c>
    </row>
    <row r="58" spans="1:16" ht="20.100000000000001" customHeight="1" x14ac:dyDescent="0.25">
      <c r="A58" s="38" t="s">
        <v>191</v>
      </c>
      <c r="B58" s="19">
        <v>1.2</v>
      </c>
      <c r="C58" s="140">
        <v>1.54</v>
      </c>
      <c r="D58" s="247">
        <f>B58/$B$62</f>
        <v>2.6106422832677413E-4</v>
      </c>
      <c r="E58" s="215">
        <f>C58/$C$62</f>
        <v>4.7779346291671197E-4</v>
      </c>
      <c r="F58" s="52">
        <f t="shared" si="32"/>
        <v>0.28333333333333344</v>
      </c>
      <c r="H58" s="19">
        <v>1.208</v>
      </c>
      <c r="I58" s="140">
        <v>1.194</v>
      </c>
      <c r="J58" s="247">
        <f t="shared" si="26"/>
        <v>5.2656310344436784E-4</v>
      </c>
      <c r="K58" s="215">
        <f t="shared" si="27"/>
        <v>7.3047180892717297E-4</v>
      </c>
      <c r="L58" s="52">
        <f t="shared" si="40"/>
        <v>-1.1589403973509944E-2</v>
      </c>
      <c r="N58" s="27">
        <f t="shared" si="41"/>
        <v>10.066666666666666</v>
      </c>
      <c r="O58" s="152">
        <f t="shared" si="42"/>
        <v>7.7532467532467528</v>
      </c>
      <c r="P58" s="52">
        <f t="shared" si="43"/>
        <v>-0.2298099251741636</v>
      </c>
    </row>
    <row r="59" spans="1:16" ht="20.100000000000001" customHeight="1" x14ac:dyDescent="0.25">
      <c r="A59" s="38" t="s">
        <v>185</v>
      </c>
      <c r="B59" s="19">
        <v>0.55000000000000004</v>
      </c>
      <c r="C59" s="140">
        <v>0.93</v>
      </c>
      <c r="D59" s="247">
        <f>B59/$B$62</f>
        <v>1.1965443798310484E-4</v>
      </c>
      <c r="E59" s="215">
        <f>C59/$C$62</f>
        <v>2.8853761072242999E-4</v>
      </c>
      <c r="F59" s="52">
        <f t="shared" si="32"/>
        <v>0.69090909090909081</v>
      </c>
      <c r="H59" s="19">
        <v>0.66100000000000003</v>
      </c>
      <c r="I59" s="140">
        <v>1.1020000000000001</v>
      </c>
      <c r="J59" s="247">
        <f t="shared" si="26"/>
        <v>2.8812765842444301E-4</v>
      </c>
      <c r="K59" s="215">
        <f t="shared" si="27"/>
        <v>6.7418754894283479E-4</v>
      </c>
      <c r="L59" s="52">
        <f t="shared" si="33"/>
        <v>0.66717095310136165</v>
      </c>
      <c r="N59" s="27">
        <f t="shared" si="37"/>
        <v>12.018181818181816</v>
      </c>
      <c r="O59" s="152">
        <f t="shared" si="38"/>
        <v>11.8494623655914</v>
      </c>
      <c r="P59" s="52">
        <f t="shared" si="39"/>
        <v>-1.4038683649732053E-2</v>
      </c>
    </row>
    <row r="60" spans="1:16" ht="20.100000000000001" customHeight="1" x14ac:dyDescent="0.25">
      <c r="A60" s="38" t="s">
        <v>208</v>
      </c>
      <c r="B60" s="19"/>
      <c r="C60" s="140">
        <v>0.73</v>
      </c>
      <c r="D60" s="247">
        <f>B60/$B$62</f>
        <v>0</v>
      </c>
      <c r="E60" s="215">
        <f>C60/$C$62</f>
        <v>2.2648651164233749E-4</v>
      </c>
      <c r="F60" s="52"/>
      <c r="H60" s="19"/>
      <c r="I60" s="140">
        <v>0.35799999999999998</v>
      </c>
      <c r="J60" s="247">
        <f t="shared" si="26"/>
        <v>0</v>
      </c>
      <c r="K60" s="215">
        <f t="shared" si="27"/>
        <v>2.1901918559122941E-4</v>
      </c>
      <c r="L60" s="52"/>
      <c r="N60" s="27"/>
      <c r="O60" s="152">
        <f t="shared" si="38"/>
        <v>4.904109589041096</v>
      </c>
      <c r="P60" s="52"/>
    </row>
    <row r="61" spans="1:16" ht="20.100000000000001" customHeight="1" thickBot="1" x14ac:dyDescent="0.3">
      <c r="A61" s="8" t="s">
        <v>17</v>
      </c>
      <c r="B61" s="19">
        <f>B62-SUM(B39:B60)</f>
        <v>0.77999999999883585</v>
      </c>
      <c r="C61" s="140">
        <f>C62-SUM(C39:C60)</f>
        <v>0.71999999999979991</v>
      </c>
      <c r="D61" s="247">
        <f>B61/$B$62</f>
        <v>1.6969174841214993E-4</v>
      </c>
      <c r="E61" s="215">
        <f>C61/$C$62</f>
        <v>2.233839566882708E-4</v>
      </c>
      <c r="F61" s="52">
        <f t="shared" si="32"/>
        <v>-7.6923076921955755E-2</v>
      </c>
      <c r="H61" s="19">
        <f>H62-SUM(H39:H60)</f>
        <v>0.90000000000100044</v>
      </c>
      <c r="I61" s="140">
        <f>I62-SUM(I39:I60)</f>
        <v>0.73800000000005639</v>
      </c>
      <c r="J61" s="247">
        <f t="shared" si="26"/>
        <v>3.9230694793084263E-4</v>
      </c>
      <c r="K61" s="215">
        <f t="shared" si="27"/>
        <v>4.5149765074396553E-4</v>
      </c>
      <c r="L61" s="52">
        <f t="shared" si="33"/>
        <v>-0.18000000000084887</v>
      </c>
      <c r="N61" s="27">
        <f t="shared" ref="N61" si="46">(H61/B61)*10</f>
        <v>11.538461538491587</v>
      </c>
      <c r="O61" s="152">
        <f t="shared" ref="O61" si="47">(I61/C61)*10</f>
        <v>10.250000000003631</v>
      </c>
      <c r="P61" s="52">
        <f t="shared" ref="P61" si="48">(O61-N61)/N61</f>
        <v>-0.11166666666866541</v>
      </c>
    </row>
    <row r="62" spans="1:16" ht="26.25" customHeight="1" thickBot="1" x14ac:dyDescent="0.3">
      <c r="A62" s="12" t="s">
        <v>18</v>
      </c>
      <c r="B62" s="17">
        <v>4596.5699999999988</v>
      </c>
      <c r="C62" s="145">
        <v>3223.1499999999996</v>
      </c>
      <c r="D62" s="253">
        <f>SUM(D39:D61)</f>
        <v>1</v>
      </c>
      <c r="E62" s="254">
        <f>SUM(E39:E61)</f>
        <v>1</v>
      </c>
      <c r="F62" s="57">
        <f t="shared" si="30"/>
        <v>-0.29879236039046497</v>
      </c>
      <c r="G62" s="1"/>
      <c r="H62" s="17">
        <v>2294.1219999999998</v>
      </c>
      <c r="I62" s="145">
        <v>1634.5600000000002</v>
      </c>
      <c r="J62" s="253">
        <f>SUM(J39:J61)</f>
        <v>1.0000000000000004</v>
      </c>
      <c r="K62" s="254">
        <f>SUM(K39:K61)</f>
        <v>0.99999999999999989</v>
      </c>
      <c r="L62" s="57">
        <f t="shared" si="31"/>
        <v>-0.28750083910097185</v>
      </c>
      <c r="M62" s="1"/>
      <c r="N62" s="29">
        <f t="shared" si="28"/>
        <v>4.9909432468122974</v>
      </c>
      <c r="O62" s="146">
        <f t="shared" si="29"/>
        <v>5.071312225617798</v>
      </c>
      <c r="P62" s="57">
        <f t="shared" si="8"/>
        <v>1.610296387498137E-2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jan-abr</v>
      </c>
      <c r="C66" s="364"/>
      <c r="D66" s="370" t="str">
        <f>B5</f>
        <v>jan-abr</v>
      </c>
      <c r="E66" s="364"/>
      <c r="F66" s="131" t="str">
        <f>F37</f>
        <v>2025/2024</v>
      </c>
      <c r="H66" s="359" t="str">
        <f>B5</f>
        <v>jan-abr</v>
      </c>
      <c r="I66" s="364"/>
      <c r="J66" s="370" t="str">
        <f>B5</f>
        <v>jan-abr</v>
      </c>
      <c r="K66" s="360"/>
      <c r="L66" s="131" t="str">
        <f>L37</f>
        <v>2025/2024</v>
      </c>
      <c r="N66" s="359" t="str">
        <f>B5</f>
        <v>jan-abr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160</v>
      </c>
      <c r="B68" s="39">
        <v>963.31999999999994</v>
      </c>
      <c r="C68" s="147">
        <v>663.86</v>
      </c>
      <c r="D68" s="247">
        <f t="shared" ref="D68:D78" si="49">B68/$B$95</f>
        <v>0.2591541414570761</v>
      </c>
      <c r="E68" s="246">
        <f t="shared" ref="E68:E78" si="50">C68/$C$95</f>
        <v>0.22582730093071354</v>
      </c>
      <c r="F68" s="61">
        <f t="shared" ref="F68:F93" si="51">(C68-B68)/B68</f>
        <v>-0.31086243408213254</v>
      </c>
      <c r="H68" s="19">
        <v>1116.1009999999999</v>
      </c>
      <c r="I68" s="147">
        <v>811.66899999999998</v>
      </c>
      <c r="J68" s="245">
        <f t="shared" ref="J68:J78" si="52">H68/$H$95</f>
        <v>0.36026117216956699</v>
      </c>
      <c r="K68" s="246">
        <f t="shared" ref="K68:K78" si="53">I68/$I$95</f>
        <v>0.29965282213078026</v>
      </c>
      <c r="L68" s="61">
        <f t="shared" ref="L68:L94" si="54">(I68-H68)/H68</f>
        <v>-0.27276384484916683</v>
      </c>
      <c r="N68" s="41">
        <f t="shared" ref="N68:N69" si="55">(H68/B68)*10</f>
        <v>11.585983889050366</v>
      </c>
      <c r="O68" s="149">
        <f t="shared" ref="O68:O69" si="56">(I68/C68)*10</f>
        <v>12.2265086012111</v>
      </c>
      <c r="P68" s="61">
        <f t="shared" si="8"/>
        <v>5.5284446991686012E-2</v>
      </c>
    </row>
    <row r="69" spans="1:16" ht="20.100000000000001" customHeight="1" x14ac:dyDescent="0.25">
      <c r="A69" s="38" t="s">
        <v>178</v>
      </c>
      <c r="B69" s="19">
        <v>816.99</v>
      </c>
      <c r="C69" s="140">
        <v>776.05</v>
      </c>
      <c r="D69" s="247">
        <f t="shared" si="49"/>
        <v>0.21978817218475341</v>
      </c>
      <c r="E69" s="215">
        <f t="shared" si="50"/>
        <v>0.26399131878299675</v>
      </c>
      <c r="F69" s="52">
        <f t="shared" si="51"/>
        <v>-5.0110772469675338E-2</v>
      </c>
      <c r="H69" s="19">
        <v>474.24599999999998</v>
      </c>
      <c r="I69" s="140">
        <v>491.84700000000004</v>
      </c>
      <c r="J69" s="214">
        <f t="shared" si="52"/>
        <v>0.15307971219157449</v>
      </c>
      <c r="K69" s="215">
        <f t="shared" si="53"/>
        <v>0.18158059702484372</v>
      </c>
      <c r="L69" s="52">
        <f t="shared" si="54"/>
        <v>3.7113649877911582E-2</v>
      </c>
      <c r="N69" s="40">
        <f t="shared" si="55"/>
        <v>5.8047956523335653</v>
      </c>
      <c r="O69" s="143">
        <f t="shared" si="56"/>
        <v>6.3378261709941377</v>
      </c>
      <c r="P69" s="52">
        <f t="shared" si="8"/>
        <v>9.1825888555834123E-2</v>
      </c>
    </row>
    <row r="70" spans="1:16" ht="20.100000000000001" customHeight="1" x14ac:dyDescent="0.25">
      <c r="A70" s="38" t="s">
        <v>162</v>
      </c>
      <c r="B70" s="19">
        <v>667.33999999999992</v>
      </c>
      <c r="C70" s="140">
        <v>438.15999999999985</v>
      </c>
      <c r="D70" s="247">
        <f t="shared" si="49"/>
        <v>0.17952905032591993</v>
      </c>
      <c r="E70" s="215">
        <f t="shared" si="50"/>
        <v>0.14905023676046367</v>
      </c>
      <c r="F70" s="52">
        <f t="shared" si="51"/>
        <v>-0.34342314262594792</v>
      </c>
      <c r="H70" s="19">
        <v>461.46400000000006</v>
      </c>
      <c r="I70" s="140">
        <v>485.45</v>
      </c>
      <c r="J70" s="214">
        <f t="shared" si="52"/>
        <v>0.14895386847073616</v>
      </c>
      <c r="K70" s="215">
        <f t="shared" si="53"/>
        <v>0.17921894578133113</v>
      </c>
      <c r="L70" s="52">
        <f t="shared" si="54"/>
        <v>5.1978052459129925E-2</v>
      </c>
      <c r="N70" s="40">
        <f t="shared" ref="N70:N75" si="57">(H70/B70)*10</f>
        <v>6.914975874366891</v>
      </c>
      <c r="O70" s="143">
        <f t="shared" ref="O70:O75" si="58">(I70/C70)*10</f>
        <v>11.07928610553223</v>
      </c>
      <c r="P70" s="52">
        <f t="shared" ref="P70:P75" si="59">(O70-N70)/N70</f>
        <v>0.60221616196840422</v>
      </c>
    </row>
    <row r="71" spans="1:16" ht="20.100000000000001" customHeight="1" x14ac:dyDescent="0.25">
      <c r="A71" s="38" t="s">
        <v>174</v>
      </c>
      <c r="B71" s="19">
        <v>89.390000000000015</v>
      </c>
      <c r="C71" s="140">
        <v>82.77000000000001</v>
      </c>
      <c r="D71" s="247">
        <f t="shared" si="49"/>
        <v>2.4047864369937343E-2</v>
      </c>
      <c r="E71" s="215">
        <f t="shared" si="50"/>
        <v>2.8156125836825776E-2</v>
      </c>
      <c r="F71" s="52">
        <f t="shared" si="51"/>
        <v>-7.405750083902006E-2</v>
      </c>
      <c r="H71" s="19">
        <v>217.23599999999999</v>
      </c>
      <c r="I71" s="140">
        <v>200.46100000000001</v>
      </c>
      <c r="J71" s="214">
        <f t="shared" si="52"/>
        <v>7.0120621697703042E-2</v>
      </c>
      <c r="K71" s="215">
        <f t="shared" si="53"/>
        <v>7.4006404553036198E-2</v>
      </c>
      <c r="L71" s="52">
        <f t="shared" si="54"/>
        <v>-7.7220166086652206E-2</v>
      </c>
      <c r="N71" s="40">
        <f t="shared" si="57"/>
        <v>24.302047208860046</v>
      </c>
      <c r="O71" s="143">
        <f t="shared" si="58"/>
        <v>24.219040715234989</v>
      </c>
      <c r="P71" s="52">
        <f t="shared" si="59"/>
        <v>-3.4156173309874073E-3</v>
      </c>
    </row>
    <row r="72" spans="1:16" ht="20.100000000000001" customHeight="1" x14ac:dyDescent="0.25">
      <c r="A72" s="38" t="s">
        <v>181</v>
      </c>
      <c r="B72" s="19">
        <v>72.13</v>
      </c>
      <c r="C72" s="140">
        <v>159.31</v>
      </c>
      <c r="D72" s="247">
        <f t="shared" si="49"/>
        <v>1.9404547007535296E-2</v>
      </c>
      <c r="E72" s="215">
        <f t="shared" si="50"/>
        <v>5.4192973384858213E-2</v>
      </c>
      <c r="F72" s="52">
        <f t="shared" si="51"/>
        <v>1.2086510467211979</v>
      </c>
      <c r="H72" s="19">
        <v>32.677999999999997</v>
      </c>
      <c r="I72" s="140">
        <v>156.512</v>
      </c>
      <c r="J72" s="214">
        <f t="shared" si="52"/>
        <v>1.0547983188042219E-2</v>
      </c>
      <c r="K72" s="215">
        <f t="shared" si="53"/>
        <v>5.7781266128597589E-2</v>
      </c>
      <c r="L72" s="52">
        <f t="shared" si="54"/>
        <v>3.789522002570537</v>
      </c>
      <c r="N72" s="40">
        <f t="shared" si="57"/>
        <v>4.5304311659503673</v>
      </c>
      <c r="O72" s="143">
        <f t="shared" si="58"/>
        <v>9.824367585211224</v>
      </c>
      <c r="P72" s="52">
        <f t="shared" si="59"/>
        <v>1.1685281654975384</v>
      </c>
    </row>
    <row r="73" spans="1:16" ht="20.100000000000001" customHeight="1" x14ac:dyDescent="0.25">
      <c r="A73" s="38" t="s">
        <v>165</v>
      </c>
      <c r="B73" s="19">
        <v>183.64</v>
      </c>
      <c r="C73" s="140">
        <v>167.63</v>
      </c>
      <c r="D73" s="247">
        <f t="shared" si="49"/>
        <v>4.9403174996031911E-2</v>
      </c>
      <c r="E73" s="215">
        <f t="shared" si="50"/>
        <v>5.70232134109835E-2</v>
      </c>
      <c r="F73" s="52">
        <f t="shared" si="51"/>
        <v>-8.7181441951644484E-2</v>
      </c>
      <c r="H73" s="19">
        <v>149.74</v>
      </c>
      <c r="I73" s="140">
        <v>137.11699999999999</v>
      </c>
      <c r="J73" s="214">
        <f t="shared" si="52"/>
        <v>4.8333894442054048E-2</v>
      </c>
      <c r="K73" s="215">
        <f t="shared" si="53"/>
        <v>5.0620999461734019E-2</v>
      </c>
      <c r="L73" s="52">
        <f t="shared" si="54"/>
        <v>-8.4299452384132612E-2</v>
      </c>
      <c r="N73" s="40">
        <f t="shared" si="57"/>
        <v>8.1539969505554346</v>
      </c>
      <c r="O73" s="143">
        <f t="shared" si="58"/>
        <v>8.1797410964624468</v>
      </c>
      <c r="P73" s="52">
        <f t="shared" si="59"/>
        <v>3.1572425232828422E-3</v>
      </c>
    </row>
    <row r="74" spans="1:16" ht="20.100000000000001" customHeight="1" x14ac:dyDescent="0.25">
      <c r="A74" s="38" t="s">
        <v>169</v>
      </c>
      <c r="B74" s="19">
        <v>290.32000000000005</v>
      </c>
      <c r="C74" s="140">
        <v>223.61</v>
      </c>
      <c r="D74" s="247">
        <f t="shared" si="49"/>
        <v>7.8102427384273518E-2</v>
      </c>
      <c r="E74" s="215">
        <f t="shared" si="50"/>
        <v>7.6066102432917865E-2</v>
      </c>
      <c r="F74" s="52">
        <f t="shared" si="51"/>
        <v>-0.22978093138605685</v>
      </c>
      <c r="H74" s="19">
        <v>135.24600000000001</v>
      </c>
      <c r="I74" s="140">
        <v>110.28200000000001</v>
      </c>
      <c r="J74" s="214">
        <f t="shared" si="52"/>
        <v>4.3655442017564057E-2</v>
      </c>
      <c r="K74" s="215">
        <f t="shared" si="53"/>
        <v>4.0714025705338885E-2</v>
      </c>
      <c r="L74" s="52">
        <f t="shared" si="54"/>
        <v>-0.18458216878872571</v>
      </c>
      <c r="N74" s="40">
        <f t="shared" ref="N74" si="60">(H74/B74)*10</f>
        <v>4.6585147423532645</v>
      </c>
      <c r="O74" s="143">
        <f t="shared" ref="O74" si="61">(I74/C74)*10</f>
        <v>4.9318903447967442</v>
      </c>
      <c r="P74" s="52">
        <f t="shared" ref="P74" si="62">(O74-N74)/N74</f>
        <v>5.8682996097031363E-2</v>
      </c>
    </row>
    <row r="75" spans="1:16" ht="20.100000000000001" customHeight="1" x14ac:dyDescent="0.25">
      <c r="A75" s="38" t="s">
        <v>171</v>
      </c>
      <c r="B75" s="19">
        <v>143.82</v>
      </c>
      <c r="C75" s="140">
        <v>94.5</v>
      </c>
      <c r="D75" s="247">
        <f t="shared" si="49"/>
        <v>3.8690724395171586E-2</v>
      </c>
      <c r="E75" s="215">
        <f t="shared" si="50"/>
        <v>3.2146356065966358E-2</v>
      </c>
      <c r="F75" s="52">
        <f t="shared" si="51"/>
        <v>-0.34292866082603252</v>
      </c>
      <c r="H75" s="19">
        <v>89.929999999999993</v>
      </c>
      <c r="I75" s="140">
        <v>58.061999999999998</v>
      </c>
      <c r="J75" s="214">
        <f t="shared" si="52"/>
        <v>2.9028096214598103E-2</v>
      </c>
      <c r="K75" s="215">
        <f t="shared" si="53"/>
        <v>2.1435390730158922E-2</v>
      </c>
      <c r="L75" s="52">
        <f t="shared" si="54"/>
        <v>-0.35436450572667627</v>
      </c>
      <c r="N75" s="40">
        <f t="shared" si="57"/>
        <v>6.2529550827423162</v>
      </c>
      <c r="O75" s="143">
        <f t="shared" si="58"/>
        <v>6.1441269841269843</v>
      </c>
      <c r="P75" s="52">
        <f t="shared" si="59"/>
        <v>-1.7404266810693899E-2</v>
      </c>
    </row>
    <row r="76" spans="1:16" ht="20.100000000000001" customHeight="1" x14ac:dyDescent="0.25">
      <c r="A76" s="38" t="s">
        <v>198</v>
      </c>
      <c r="B76" s="19">
        <v>7.5699999999999994</v>
      </c>
      <c r="C76" s="140">
        <v>45.06</v>
      </c>
      <c r="D76" s="247">
        <f t="shared" si="49"/>
        <v>2.0364955059897711E-3</v>
      </c>
      <c r="E76" s="215">
        <f t="shared" si="50"/>
        <v>1.5328198987644913E-2</v>
      </c>
      <c r="F76" s="52">
        <f t="shared" si="51"/>
        <v>4.9524438573315726</v>
      </c>
      <c r="H76" s="19">
        <v>14.881</v>
      </c>
      <c r="I76" s="140">
        <v>43.106999999999999</v>
      </c>
      <c r="J76" s="214">
        <f t="shared" si="52"/>
        <v>4.8033703966355434E-3</v>
      </c>
      <c r="K76" s="215">
        <f t="shared" si="53"/>
        <v>1.59142879715642E-2</v>
      </c>
      <c r="L76" s="52">
        <f t="shared" ref="L76:L93" si="63">(I76-H76)/H76</f>
        <v>1.896781130300383</v>
      </c>
      <c r="N76" s="40">
        <f t="shared" ref="N76:N93" si="64">(H76/B76)*10</f>
        <v>19.657859973579924</v>
      </c>
      <c r="O76" s="143">
        <f t="shared" ref="O76:O93" si="65">(I76/C76)*10</f>
        <v>9.5665778961384813</v>
      </c>
      <c r="P76" s="52">
        <f t="shared" ref="P76:P93" si="66">(O76-N76)/N76</f>
        <v>-0.51334591308535527</v>
      </c>
    </row>
    <row r="77" spans="1:16" ht="20.100000000000001" customHeight="1" x14ac:dyDescent="0.25">
      <c r="A77" s="38" t="s">
        <v>205</v>
      </c>
      <c r="B77" s="19">
        <v>22.7</v>
      </c>
      <c r="C77" s="140">
        <v>30.5</v>
      </c>
      <c r="D77" s="247">
        <f t="shared" si="49"/>
        <v>6.1067962993352452E-3</v>
      </c>
      <c r="E77" s="215">
        <f t="shared" si="50"/>
        <v>1.037527894192565E-2</v>
      </c>
      <c r="F77" s="52">
        <f t="shared" si="51"/>
        <v>0.34361233480176218</v>
      </c>
      <c r="H77" s="19">
        <v>27.836999999999996</v>
      </c>
      <c r="I77" s="140">
        <v>36.484000000000002</v>
      </c>
      <c r="J77" s="214">
        <f t="shared" si="52"/>
        <v>8.9853787871207319E-3</v>
      </c>
      <c r="K77" s="215">
        <f t="shared" si="53"/>
        <v>1.346920180839651E-2</v>
      </c>
      <c r="L77" s="52">
        <f t="shared" si="63"/>
        <v>0.31062973739986371</v>
      </c>
      <c r="N77" s="40">
        <f t="shared" si="64"/>
        <v>12.262995594713654</v>
      </c>
      <c r="O77" s="143">
        <f t="shared" si="65"/>
        <v>11.961967213114754</v>
      </c>
      <c r="P77" s="52">
        <f t="shared" si="66"/>
        <v>-2.4547703640101462E-2</v>
      </c>
    </row>
    <row r="78" spans="1:16" ht="20.100000000000001" customHeight="1" x14ac:dyDescent="0.25">
      <c r="A78" s="38" t="s">
        <v>232</v>
      </c>
      <c r="B78" s="19"/>
      <c r="C78" s="140">
        <v>2.6</v>
      </c>
      <c r="D78" s="247">
        <f t="shared" si="49"/>
        <v>0</v>
      </c>
      <c r="E78" s="215">
        <f t="shared" si="50"/>
        <v>8.8445000816415387E-4</v>
      </c>
      <c r="F78" s="52"/>
      <c r="H78" s="19"/>
      <c r="I78" s="140">
        <v>35.725999999999999</v>
      </c>
      <c r="J78" s="214">
        <f t="shared" si="52"/>
        <v>0</v>
      </c>
      <c r="K78" s="215">
        <f t="shared" si="53"/>
        <v>1.3189362564597459E-2</v>
      </c>
      <c r="L78" s="52"/>
      <c r="N78" s="40"/>
      <c r="O78" s="143">
        <f t="shared" si="65"/>
        <v>137.40769230769229</v>
      </c>
      <c r="P78" s="52"/>
    </row>
    <row r="79" spans="1:16" ht="20.100000000000001" customHeight="1" x14ac:dyDescent="0.25">
      <c r="A79" s="38" t="s">
        <v>183</v>
      </c>
      <c r="B79" s="19">
        <v>195.59</v>
      </c>
      <c r="C79" s="140">
        <v>121.5</v>
      </c>
      <c r="D79" s="247">
        <f t="shared" ref="D79:D91" si="67">B79/$B$95</f>
        <v>5.2617986263743644E-2</v>
      </c>
      <c r="E79" s="215">
        <f t="shared" ref="E79:E91" si="68">C79/$C$95</f>
        <v>4.1331029227671033E-2</v>
      </c>
      <c r="F79" s="52">
        <f t="shared" si="51"/>
        <v>-0.37880259726979909</v>
      </c>
      <c r="H79" s="19">
        <v>103.911</v>
      </c>
      <c r="I79" s="140">
        <v>32.076999999999998</v>
      </c>
      <c r="J79" s="214">
        <f t="shared" ref="J79:J90" si="69">H79/$H$95</f>
        <v>3.354095969926725E-2</v>
      </c>
      <c r="K79" s="215">
        <f t="shared" ref="K79:K90" si="70">I79/$I$95</f>
        <v>1.1842220875121556E-2</v>
      </c>
      <c r="L79" s="52">
        <f t="shared" si="63"/>
        <v>-0.69130313441310354</v>
      </c>
      <c r="N79" s="40">
        <f t="shared" si="64"/>
        <v>5.3126949230533258</v>
      </c>
      <c r="O79" s="143">
        <f t="shared" si="65"/>
        <v>2.6400823045267492</v>
      </c>
      <c r="P79" s="52">
        <f t="shared" si="66"/>
        <v>-0.50306156427867421</v>
      </c>
    </row>
    <row r="80" spans="1:16" ht="20.100000000000001" customHeight="1" x14ac:dyDescent="0.25">
      <c r="A80" s="38" t="s">
        <v>176</v>
      </c>
      <c r="B80" s="19">
        <v>51.56</v>
      </c>
      <c r="C80" s="140">
        <v>37.900000000000006</v>
      </c>
      <c r="D80" s="247">
        <f t="shared" si="67"/>
        <v>1.387076727725662E-2</v>
      </c>
      <c r="E80" s="215">
        <f t="shared" si="68"/>
        <v>1.289255973439286E-2</v>
      </c>
      <c r="F80" s="52">
        <f t="shared" si="51"/>
        <v>-0.26493405740884401</v>
      </c>
      <c r="H80" s="19">
        <v>48.443999999999996</v>
      </c>
      <c r="I80" s="140">
        <v>25.599</v>
      </c>
      <c r="J80" s="214">
        <f t="shared" si="69"/>
        <v>1.5637018714778055E-2</v>
      </c>
      <c r="K80" s="215">
        <f t="shared" si="70"/>
        <v>9.4506659657148957E-3</v>
      </c>
      <c r="L80" s="52">
        <f t="shared" si="63"/>
        <v>-0.47157542729749807</v>
      </c>
      <c r="N80" s="40">
        <f t="shared" si="64"/>
        <v>9.3956555469356076</v>
      </c>
      <c r="O80" s="143">
        <f t="shared" si="65"/>
        <v>6.7543535620052761</v>
      </c>
      <c r="P80" s="52">
        <f t="shared" si="66"/>
        <v>-0.28111949951079163</v>
      </c>
    </row>
    <row r="81" spans="1:16" ht="20.100000000000001" customHeight="1" x14ac:dyDescent="0.25">
      <c r="A81" s="38" t="s">
        <v>206</v>
      </c>
      <c r="B81" s="19">
        <v>0.13</v>
      </c>
      <c r="C81" s="140">
        <v>10.01</v>
      </c>
      <c r="D81" s="247">
        <f t="shared" si="67"/>
        <v>3.4972842242889069E-5</v>
      </c>
      <c r="E81" s="215">
        <f t="shared" si="68"/>
        <v>3.4051325314319921E-3</v>
      </c>
      <c r="F81" s="52">
        <f t="shared" si="51"/>
        <v>75.999999999999986</v>
      </c>
      <c r="H81" s="19">
        <v>0.33099999999999996</v>
      </c>
      <c r="I81" s="140">
        <v>15.211</v>
      </c>
      <c r="J81" s="214">
        <f t="shared" si="69"/>
        <v>1.0684198651208687E-4</v>
      </c>
      <c r="K81" s="215">
        <f t="shared" si="70"/>
        <v>5.6156131100624741E-3</v>
      </c>
      <c r="L81" s="52">
        <f t="shared" si="63"/>
        <v>44.954682779456199</v>
      </c>
      <c r="N81" s="40">
        <f t="shared" si="64"/>
        <v>25.461538461538456</v>
      </c>
      <c r="O81" s="143">
        <f t="shared" si="65"/>
        <v>15.195804195804197</v>
      </c>
      <c r="P81" s="52">
        <f t="shared" si="66"/>
        <v>-0.4031859379291402</v>
      </c>
    </row>
    <row r="82" spans="1:16" ht="20.100000000000001" customHeight="1" x14ac:dyDescent="0.25">
      <c r="A82" s="38" t="s">
        <v>161</v>
      </c>
      <c r="B82" s="19">
        <v>43.01</v>
      </c>
      <c r="C82" s="140">
        <v>19.72</v>
      </c>
      <c r="D82" s="247">
        <f t="shared" si="67"/>
        <v>1.1570630345128145E-2</v>
      </c>
      <c r="E82" s="215">
        <f t="shared" si="68"/>
        <v>6.7082131388450433E-3</v>
      </c>
      <c r="F82" s="52">
        <f t="shared" si="51"/>
        <v>-0.54150197628458496</v>
      </c>
      <c r="H82" s="19">
        <v>27.892000000000003</v>
      </c>
      <c r="I82" s="140">
        <v>12.486999999999998</v>
      </c>
      <c r="J82" s="214">
        <f t="shared" si="69"/>
        <v>9.0031319872964574E-3</v>
      </c>
      <c r="K82" s="215">
        <f t="shared" si="70"/>
        <v>4.6099639014759121E-3</v>
      </c>
      <c r="L82" s="52">
        <f t="shared" si="63"/>
        <v>-0.55230890577943503</v>
      </c>
      <c r="N82" s="40">
        <f t="shared" si="64"/>
        <v>6.4850034875610332</v>
      </c>
      <c r="O82" s="143">
        <f t="shared" si="65"/>
        <v>6.3321501014198773</v>
      </c>
      <c r="P82" s="52">
        <f t="shared" si="66"/>
        <v>-2.3570285881009293E-2</v>
      </c>
    </row>
    <row r="83" spans="1:16" ht="20.100000000000001" customHeight="1" x14ac:dyDescent="0.25">
      <c r="A83" s="38" t="s">
        <v>202</v>
      </c>
      <c r="B83" s="19">
        <v>7.9399999999999995</v>
      </c>
      <c r="C83" s="140">
        <v>17.73</v>
      </c>
      <c r="D83" s="247">
        <f t="shared" si="67"/>
        <v>2.1360335954503013E-3</v>
      </c>
      <c r="E83" s="215">
        <f t="shared" si="68"/>
        <v>6.0312687095194027E-3</v>
      </c>
      <c r="F83" s="52">
        <f t="shared" si="51"/>
        <v>1.2329974811083126</v>
      </c>
      <c r="H83" s="19">
        <v>9.7409999999999997</v>
      </c>
      <c r="I83" s="140">
        <v>12.282999999999999</v>
      </c>
      <c r="J83" s="214">
        <f t="shared" si="69"/>
        <v>3.1442531438496623E-3</v>
      </c>
      <c r="K83" s="215">
        <f t="shared" si="70"/>
        <v>4.534650965150047E-3</v>
      </c>
      <c r="L83" s="52">
        <f t="shared" si="63"/>
        <v>0.26095883379529822</v>
      </c>
      <c r="N83" s="40">
        <f t="shared" si="64"/>
        <v>12.268261964735515</v>
      </c>
      <c r="O83" s="143">
        <f t="shared" si="65"/>
        <v>6.9278059785673998</v>
      </c>
      <c r="P83" s="52">
        <f t="shared" si="66"/>
        <v>-0.43530664747125386</v>
      </c>
    </row>
    <row r="84" spans="1:16" ht="20.100000000000001" customHeight="1" x14ac:dyDescent="0.25">
      <c r="A84" s="38" t="s">
        <v>219</v>
      </c>
      <c r="B84" s="19">
        <v>1.01</v>
      </c>
      <c r="C84" s="140">
        <v>12.6</v>
      </c>
      <c r="D84" s="247">
        <f t="shared" si="67"/>
        <v>2.717120820409074E-4</v>
      </c>
      <c r="E84" s="215">
        <f t="shared" si="68"/>
        <v>4.2861808087955146E-3</v>
      </c>
      <c r="F84" s="52">
        <f t="shared" si="51"/>
        <v>11.475247524752476</v>
      </c>
      <c r="H84" s="19">
        <v>2.2669999999999999</v>
      </c>
      <c r="I84" s="140">
        <v>8.3219999999999992</v>
      </c>
      <c r="J84" s="214">
        <f t="shared" si="69"/>
        <v>7.3175463269758599E-4</v>
      </c>
      <c r="K84" s="215">
        <f t="shared" si="70"/>
        <v>3.0723247848228191E-3</v>
      </c>
      <c r="L84" s="52">
        <f t="shared" si="63"/>
        <v>2.6709307454786062</v>
      </c>
      <c r="N84" s="40">
        <f t="shared" si="64"/>
        <v>22.445544554455445</v>
      </c>
      <c r="O84" s="143">
        <f t="shared" si="65"/>
        <v>6.6047619047619044</v>
      </c>
      <c r="P84" s="52">
        <f t="shared" si="66"/>
        <v>-0.70574285294179429</v>
      </c>
    </row>
    <row r="85" spans="1:16" ht="20.100000000000001" customHeight="1" x14ac:dyDescent="0.25">
      <c r="A85" s="38" t="s">
        <v>195</v>
      </c>
      <c r="B85" s="19">
        <v>17.97</v>
      </c>
      <c r="C85" s="140">
        <v>7.0299999999999994</v>
      </c>
      <c r="D85" s="247">
        <f t="shared" si="67"/>
        <v>4.8343228854208966E-3</v>
      </c>
      <c r="E85" s="215">
        <f t="shared" si="68"/>
        <v>2.3914167528438467E-3</v>
      </c>
      <c r="F85" s="52">
        <f t="shared" si="51"/>
        <v>-0.60879243183082921</v>
      </c>
      <c r="H85" s="19">
        <v>86.760999999999996</v>
      </c>
      <c r="I85" s="140">
        <v>7.6339999999999995</v>
      </c>
      <c r="J85" s="214">
        <f t="shared" si="69"/>
        <v>2.800518909901864E-2</v>
      </c>
      <c r="K85" s="215">
        <f t="shared" si="70"/>
        <v>2.8183282152532329E-3</v>
      </c>
      <c r="L85" s="52">
        <f t="shared" si="63"/>
        <v>-0.91201115708670943</v>
      </c>
      <c r="N85" s="40">
        <f t="shared" si="64"/>
        <v>48.281023928770175</v>
      </c>
      <c r="O85" s="143">
        <f t="shared" si="65"/>
        <v>10.859174964438123</v>
      </c>
      <c r="P85" s="52">
        <f t="shared" si="66"/>
        <v>-0.77508399613771961</v>
      </c>
    </row>
    <row r="86" spans="1:16" ht="20.100000000000001" customHeight="1" x14ac:dyDescent="0.25">
      <c r="A86" s="38" t="s">
        <v>196</v>
      </c>
      <c r="B86" s="19">
        <v>116.27999999999999</v>
      </c>
      <c r="C86" s="140">
        <v>4.4099999999999993</v>
      </c>
      <c r="D86" s="247">
        <f t="shared" si="67"/>
        <v>3.1281862276947237E-2</v>
      </c>
      <c r="E86" s="215">
        <f t="shared" si="68"/>
        <v>1.5001632830784299E-3</v>
      </c>
      <c r="F86" s="52">
        <f t="shared" si="51"/>
        <v>-0.96207430340557276</v>
      </c>
      <c r="H86" s="19">
        <v>74.057999999999993</v>
      </c>
      <c r="I86" s="140">
        <v>7.41</v>
      </c>
      <c r="J86" s="214">
        <f t="shared" si="69"/>
        <v>2.3904845429341782E-2</v>
      </c>
      <c r="K86" s="215">
        <f t="shared" si="70"/>
        <v>2.7356316577189488E-3</v>
      </c>
      <c r="L86" s="52">
        <f t="shared" si="63"/>
        <v>-0.89994328769342946</v>
      </c>
      <c r="N86" s="40">
        <f t="shared" si="64"/>
        <v>6.3689370485036125</v>
      </c>
      <c r="O86" s="143">
        <f t="shared" si="65"/>
        <v>16.802721088435376</v>
      </c>
      <c r="P86" s="52">
        <f t="shared" si="66"/>
        <v>1.6382300469405944</v>
      </c>
    </row>
    <row r="87" spans="1:16" ht="20.100000000000001" customHeight="1" x14ac:dyDescent="0.25">
      <c r="A87" s="38" t="s">
        <v>164</v>
      </c>
      <c r="B87" s="19">
        <v>2.58</v>
      </c>
      <c r="C87" s="140">
        <v>6.83</v>
      </c>
      <c r="D87" s="247">
        <f t="shared" si="67"/>
        <v>6.9407640758964461E-4</v>
      </c>
      <c r="E87" s="215">
        <f t="shared" si="68"/>
        <v>2.3233821368312197E-3</v>
      </c>
      <c r="F87" s="52">
        <f t="shared" si="51"/>
        <v>1.6472868217054264</v>
      </c>
      <c r="H87" s="19">
        <v>5.1210000000000004</v>
      </c>
      <c r="I87" s="140">
        <v>7.2149999999999999</v>
      </c>
      <c r="J87" s="214">
        <f t="shared" si="69"/>
        <v>1.6529843290888125E-3</v>
      </c>
      <c r="K87" s="215">
        <f t="shared" si="70"/>
        <v>2.6636413509368712E-3</v>
      </c>
      <c r="L87" s="52">
        <f t="shared" si="63"/>
        <v>0.40890451083772683</v>
      </c>
      <c r="N87" s="40">
        <f t="shared" si="64"/>
        <v>19.848837209302324</v>
      </c>
      <c r="O87" s="143">
        <f t="shared" si="65"/>
        <v>10.563689604685212</v>
      </c>
      <c r="P87" s="52">
        <f t="shared" si="66"/>
        <v>-0.46779302518867705</v>
      </c>
    </row>
    <row r="88" spans="1:16" ht="20.100000000000001" customHeight="1" x14ac:dyDescent="0.25">
      <c r="A88" s="38" t="s">
        <v>197</v>
      </c>
      <c r="B88" s="19">
        <v>4.63</v>
      </c>
      <c r="C88" s="140">
        <v>6.54</v>
      </c>
      <c r="D88" s="247">
        <f t="shared" si="67"/>
        <v>1.2455712275736646E-3</v>
      </c>
      <c r="E88" s="215">
        <f t="shared" si="68"/>
        <v>2.2247319436129102E-3</v>
      </c>
      <c r="F88" s="52">
        <f t="shared" si="51"/>
        <v>0.41252699784017283</v>
      </c>
      <c r="H88" s="19">
        <v>5.4939999999999998</v>
      </c>
      <c r="I88" s="140">
        <v>6.2159999999999993</v>
      </c>
      <c r="J88" s="214">
        <f t="shared" si="69"/>
        <v>1.7733833048259979E-3</v>
      </c>
      <c r="K88" s="215">
        <f t="shared" si="70"/>
        <v>2.2948294715763812E-3</v>
      </c>
      <c r="L88" s="52">
        <f t="shared" si="63"/>
        <v>0.13141609028030571</v>
      </c>
      <c r="N88" s="40">
        <f t="shared" si="64"/>
        <v>11.866090712742981</v>
      </c>
      <c r="O88" s="143">
        <f t="shared" si="65"/>
        <v>9.5045871559633017</v>
      </c>
      <c r="P88" s="52">
        <f t="shared" si="66"/>
        <v>-0.19901276789024233</v>
      </c>
    </row>
    <row r="89" spans="1:16" ht="20.100000000000001" customHeight="1" x14ac:dyDescent="0.25">
      <c r="A89" s="38" t="s">
        <v>199</v>
      </c>
      <c r="B89" s="19">
        <v>2.67</v>
      </c>
      <c r="C89" s="140">
        <v>2.21</v>
      </c>
      <c r="D89" s="247">
        <f t="shared" si="67"/>
        <v>7.1828837529626008E-4</v>
      </c>
      <c r="E89" s="215">
        <f t="shared" si="68"/>
        <v>7.5178250693953071E-4</v>
      </c>
      <c r="F89" s="52">
        <f t="shared" si="51"/>
        <v>-0.17228464419475656</v>
      </c>
      <c r="H89" s="19">
        <v>4.258</v>
      </c>
      <c r="I89" s="140">
        <v>1.8680000000000001</v>
      </c>
      <c r="J89" s="214">
        <f t="shared" si="69"/>
        <v>1.3744204790588094E-3</v>
      </c>
      <c r="K89" s="215">
        <f t="shared" si="70"/>
        <v>6.8963022086626137E-4</v>
      </c>
      <c r="L89" s="52">
        <f t="shared" si="63"/>
        <v>-0.56129638327853448</v>
      </c>
      <c r="N89" s="40">
        <f t="shared" si="64"/>
        <v>15.94756554307116</v>
      </c>
      <c r="O89" s="143">
        <f t="shared" si="65"/>
        <v>8.4524886877828074</v>
      </c>
      <c r="P89" s="52">
        <f t="shared" si="66"/>
        <v>-0.46998250830483568</v>
      </c>
    </row>
    <row r="90" spans="1:16" ht="20.100000000000001" customHeight="1" x14ac:dyDescent="0.25">
      <c r="A90" s="38" t="s">
        <v>233</v>
      </c>
      <c r="B90" s="19"/>
      <c r="C90" s="140">
        <v>2.25</v>
      </c>
      <c r="D90" s="247">
        <f t="shared" si="67"/>
        <v>0</v>
      </c>
      <c r="E90" s="215">
        <f t="shared" si="68"/>
        <v>7.653894301420562E-4</v>
      </c>
      <c r="F90" s="52"/>
      <c r="H90" s="19"/>
      <c r="I90" s="140">
        <v>1.5</v>
      </c>
      <c r="J90" s="214">
        <f t="shared" si="69"/>
        <v>0</v>
      </c>
      <c r="K90" s="215">
        <f t="shared" si="70"/>
        <v>5.5377159063136618E-4</v>
      </c>
      <c r="L90" s="52"/>
      <c r="N90" s="40"/>
      <c r="O90" s="143">
        <f t="shared" si="65"/>
        <v>6.6666666666666661</v>
      </c>
      <c r="P90" s="52"/>
    </row>
    <row r="91" spans="1:16" ht="20.100000000000001" customHeight="1" x14ac:dyDescent="0.25">
      <c r="A91" s="38" t="s">
        <v>234</v>
      </c>
      <c r="B91" s="19">
        <v>3.92</v>
      </c>
      <c r="C91" s="140">
        <v>1.36</v>
      </c>
      <c r="D91" s="247">
        <f t="shared" si="67"/>
        <v>1.054565704554809E-3</v>
      </c>
      <c r="E91" s="215">
        <f t="shared" si="68"/>
        <v>4.6263538888586511E-4</v>
      </c>
      <c r="F91" s="52">
        <f t="shared" si="51"/>
        <v>-0.65306122448979587</v>
      </c>
      <c r="H91" s="19">
        <v>0.627</v>
      </c>
      <c r="I91" s="140">
        <v>0.86</v>
      </c>
      <c r="J91" s="214">
        <f>H91/$H$95</f>
        <v>2.0238648200325823E-4</v>
      </c>
      <c r="K91" s="215">
        <f>I91/$I$95</f>
        <v>3.1749571196198329E-4</v>
      </c>
      <c r="L91" s="52">
        <f t="shared" si="63"/>
        <v>0.37161084529505578</v>
      </c>
      <c r="N91" s="40">
        <f t="shared" si="64"/>
        <v>1.5994897959183674</v>
      </c>
      <c r="O91" s="143">
        <f t="shared" si="65"/>
        <v>6.3235294117647056</v>
      </c>
      <c r="P91" s="52">
        <f t="shared" si="66"/>
        <v>2.953466554085749</v>
      </c>
    </row>
    <row r="92" spans="1:16" ht="20.100000000000001" customHeight="1" x14ac:dyDescent="0.25">
      <c r="A92" s="38" t="s">
        <v>225</v>
      </c>
      <c r="B92" s="19">
        <v>0.6</v>
      </c>
      <c r="C92" s="140">
        <v>0.3</v>
      </c>
      <c r="D92" s="247">
        <f>B92/$B$95</f>
        <v>1.6141311804410339E-4</v>
      </c>
      <c r="E92" s="215">
        <f>C92/$C$95</f>
        <v>1.0205192401894082E-4</v>
      </c>
      <c r="F92" s="52">
        <f t="shared" si="51"/>
        <v>-0.5</v>
      </c>
      <c r="H92" s="19">
        <v>0.53700000000000003</v>
      </c>
      <c r="I92" s="140">
        <v>0.72</v>
      </c>
      <c r="J92" s="214">
        <f>H92/$H$95</f>
        <v>1.7333579080661832E-4</v>
      </c>
      <c r="K92" s="215">
        <f>I92/$I$95</f>
        <v>2.6581036350305579E-4</v>
      </c>
      <c r="L92" s="52">
        <f t="shared" si="63"/>
        <v>0.3407821229050278</v>
      </c>
      <c r="N92" s="40">
        <f t="shared" si="64"/>
        <v>8.9500000000000011</v>
      </c>
      <c r="O92" s="143">
        <f t="shared" si="65"/>
        <v>24</v>
      </c>
      <c r="P92" s="52">
        <f t="shared" si="66"/>
        <v>1.6815642458100555</v>
      </c>
    </row>
    <row r="93" spans="1:16" ht="20.100000000000001" customHeight="1" x14ac:dyDescent="0.25">
      <c r="A93" s="38" t="s">
        <v>203</v>
      </c>
      <c r="B93" s="19">
        <v>0.9</v>
      </c>
      <c r="C93" s="140">
        <v>1.35</v>
      </c>
      <c r="D93" s="247">
        <f>B93/$B$95</f>
        <v>2.421196770661551E-4</v>
      </c>
      <c r="E93" s="215">
        <f>C93/$C$95</f>
        <v>4.5923365808523374E-4</v>
      </c>
      <c r="F93" s="52">
        <f t="shared" si="51"/>
        <v>0.50000000000000011</v>
      </c>
      <c r="H93" s="19">
        <v>0.67600000000000005</v>
      </c>
      <c r="I93" s="140">
        <v>0.60299999999999998</v>
      </c>
      <c r="J93" s="214">
        <f>H93/$H$95</f>
        <v>2.1820296943253999E-4</v>
      </c>
      <c r="K93" s="215">
        <f>I93/$I$95</f>
        <v>2.226161794338092E-4</v>
      </c>
      <c r="L93" s="52">
        <f t="shared" si="63"/>
        <v>-0.10798816568047347</v>
      </c>
      <c r="N93" s="40">
        <f t="shared" si="64"/>
        <v>7.511111111111112</v>
      </c>
      <c r="O93" s="143">
        <f t="shared" si="65"/>
        <v>4.4666666666666659</v>
      </c>
      <c r="P93" s="52">
        <f t="shared" si="66"/>
        <v>-0.40532544378698243</v>
      </c>
    </row>
    <row r="94" spans="1:16" ht="20.100000000000001" customHeight="1" thickBot="1" x14ac:dyDescent="0.3">
      <c r="A94" s="8" t="s">
        <v>17</v>
      </c>
      <c r="B94" s="196">
        <f>B95-SUM(B68:B93)</f>
        <v>11.160000000000309</v>
      </c>
      <c r="C94" s="22">
        <f>C95-SUM(C68:C93)</f>
        <v>3.8900000000003274</v>
      </c>
      <c r="D94" s="247">
        <f>B94/$B$95</f>
        <v>3.0022839956204066E-3</v>
      </c>
      <c r="E94" s="215">
        <f>C94/$C$95</f>
        <v>1.3232732814457107E-3</v>
      </c>
      <c r="F94" s="52">
        <f t="shared" ref="F94" si="71">(C94-B94)/B94</f>
        <v>-0.65143369175625276</v>
      </c>
      <c r="H94" s="196">
        <f>H95-SUM(H68:H93)</f>
        <v>8.5560000000009495</v>
      </c>
      <c r="I94" s="119">
        <f>I95-SUM(I68:I93)</f>
        <v>1.9759999999987485</v>
      </c>
      <c r="J94" s="214">
        <f>H94/$H$95</f>
        <v>2.7617523764275433E-3</v>
      </c>
      <c r="K94" s="215">
        <f>I94/$I$95</f>
        <v>7.2950177539125773E-4</v>
      </c>
      <c r="L94" s="52">
        <f t="shared" si="54"/>
        <v>-0.76905095839194371</v>
      </c>
      <c r="N94" s="40">
        <f t="shared" ref="N94" si="72">(H94/B94)*10</f>
        <v>7.6666666666673056</v>
      </c>
      <c r="O94" s="143">
        <f t="shared" ref="O94" si="73">(I94/C94)*10</f>
        <v>5.0796915167058661</v>
      </c>
      <c r="P94" s="52">
        <f t="shared" ref="P94" si="74">(O94-N94)/N94</f>
        <v>-0.33743154129929009</v>
      </c>
    </row>
    <row r="95" spans="1:16" ht="26.25" customHeight="1" thickBot="1" x14ac:dyDescent="0.3">
      <c r="A95" s="12" t="s">
        <v>18</v>
      </c>
      <c r="B95" s="17">
        <v>3717.170000000001</v>
      </c>
      <c r="C95" s="145">
        <v>2939.6800000000003</v>
      </c>
      <c r="D95" s="243">
        <f>SUM(D68:D94)</f>
        <v>0.99999999999999944</v>
      </c>
      <c r="E95" s="244">
        <f>SUM(E68:E94)</f>
        <v>1.0000000000000002</v>
      </c>
      <c r="F95" s="57">
        <f>(C95-B95)/B95</f>
        <v>-0.20916180858018343</v>
      </c>
      <c r="G95" s="1"/>
      <c r="H95" s="17">
        <v>3098.0329999999994</v>
      </c>
      <c r="I95" s="145">
        <v>2708.6979999999994</v>
      </c>
      <c r="J95" s="255">
        <f>H95/$H$95</f>
        <v>1</v>
      </c>
      <c r="K95" s="244">
        <f>I95/$I$95</f>
        <v>1</v>
      </c>
      <c r="L95" s="57">
        <f>(I95-H95)/H95</f>
        <v>-0.12567167618937569</v>
      </c>
      <c r="M95" s="1"/>
      <c r="N95" s="37">
        <f t="shared" ref="N95:O95" si="75">(H95/B95)*10</f>
        <v>8.3343861055587958</v>
      </c>
      <c r="O95" s="150">
        <f t="shared" si="75"/>
        <v>9.214261416208565</v>
      </c>
      <c r="P95" s="57">
        <f>(O95-N95)/N95</f>
        <v>0.10557170012353012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50" t="s">
        <v>3</v>
      </c>
      <c r="B4" s="333"/>
      <c r="C4" s="333"/>
      <c r="D4" s="361" t="s">
        <v>1</v>
      </c>
      <c r="E4" s="380"/>
      <c r="F4" s="362" t="s">
        <v>13</v>
      </c>
      <c r="G4" s="362"/>
      <c r="H4" s="381" t="s">
        <v>34</v>
      </c>
      <c r="I4" s="380"/>
      <c r="K4" s="361" t="s">
        <v>19</v>
      </c>
      <c r="L4" s="380"/>
      <c r="M4" s="362" t="s">
        <v>13</v>
      </c>
      <c r="N4" s="362"/>
      <c r="O4" s="381" t="s">
        <v>34</v>
      </c>
      <c r="P4" s="380"/>
      <c r="R4" s="361" t="s">
        <v>22</v>
      </c>
      <c r="S4" s="362"/>
      <c r="T4" s="69" t="s">
        <v>0</v>
      </c>
    </row>
    <row r="5" spans="1:20" x14ac:dyDescent="0.25">
      <c r="A5" s="368"/>
      <c r="B5" s="334"/>
      <c r="C5" s="334"/>
      <c r="D5" s="382" t="s">
        <v>40</v>
      </c>
      <c r="E5" s="383"/>
      <c r="F5" s="384" t="str">
        <f>D5</f>
        <v>jan - mar</v>
      </c>
      <c r="G5" s="384"/>
      <c r="H5" s="382" t="str">
        <f>F5</f>
        <v>jan - mar</v>
      </c>
      <c r="I5" s="383"/>
      <c r="K5" s="382" t="str">
        <f>D5</f>
        <v>jan - mar</v>
      </c>
      <c r="L5" s="383"/>
      <c r="M5" s="384" t="str">
        <f>D5</f>
        <v>jan - mar</v>
      </c>
      <c r="N5" s="384"/>
      <c r="O5" s="382" t="str">
        <f>D5</f>
        <v>jan - mar</v>
      </c>
      <c r="P5" s="383"/>
      <c r="R5" s="382" t="str">
        <f>D5</f>
        <v>jan - mar</v>
      </c>
      <c r="S5" s="384"/>
      <c r="T5" s="67" t="s">
        <v>35</v>
      </c>
    </row>
    <row r="6" spans="1:20" ht="15.75" thickBot="1" x14ac:dyDescent="0.3">
      <c r="A6" s="368"/>
      <c r="B6" s="334"/>
      <c r="C6" s="334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50" t="s">
        <v>2</v>
      </c>
      <c r="B23" s="333"/>
      <c r="C23" s="333"/>
      <c r="D23" s="361" t="s">
        <v>1</v>
      </c>
      <c r="E23" s="380"/>
      <c r="F23" s="362" t="s">
        <v>13</v>
      </c>
      <c r="G23" s="362"/>
      <c r="H23" s="381" t="s">
        <v>34</v>
      </c>
      <c r="I23" s="380"/>
      <c r="J23"/>
      <c r="K23" s="361" t="s">
        <v>19</v>
      </c>
      <c r="L23" s="380"/>
      <c r="M23" s="362" t="s">
        <v>13</v>
      </c>
      <c r="N23" s="362"/>
      <c r="O23" s="381" t="s">
        <v>34</v>
      </c>
      <c r="P23" s="380"/>
      <c r="Q23"/>
      <c r="R23" s="361" t="s">
        <v>22</v>
      </c>
      <c r="S23" s="362"/>
      <c r="T23" s="69" t="s">
        <v>0</v>
      </c>
    </row>
    <row r="24" spans="1:20" s="3" customFormat="1" ht="15" customHeight="1" x14ac:dyDescent="0.25">
      <c r="A24" s="368"/>
      <c r="B24" s="334"/>
      <c r="C24" s="334"/>
      <c r="D24" s="382" t="s">
        <v>40</v>
      </c>
      <c r="E24" s="383"/>
      <c r="F24" s="384" t="str">
        <f>D24</f>
        <v>jan - mar</v>
      </c>
      <c r="G24" s="384"/>
      <c r="H24" s="382" t="str">
        <f>F24</f>
        <v>jan - mar</v>
      </c>
      <c r="I24" s="383"/>
      <c r="J24"/>
      <c r="K24" s="382" t="str">
        <f>D24</f>
        <v>jan - mar</v>
      </c>
      <c r="L24" s="383"/>
      <c r="M24" s="384" t="str">
        <f>D24</f>
        <v>jan - mar</v>
      </c>
      <c r="N24" s="384"/>
      <c r="O24" s="382" t="str">
        <f>D24</f>
        <v>jan - mar</v>
      </c>
      <c r="P24" s="383"/>
      <c r="Q24"/>
      <c r="R24" s="382" t="str">
        <f>D24</f>
        <v>jan - mar</v>
      </c>
      <c r="S24" s="384"/>
      <c r="T24" s="67" t="s">
        <v>35</v>
      </c>
    </row>
    <row r="25" spans="1:20" ht="15.75" customHeight="1" thickBot="1" x14ac:dyDescent="0.3">
      <c r="A25" s="368"/>
      <c r="B25" s="334"/>
      <c r="C25" s="334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50" t="s">
        <v>2</v>
      </c>
      <c r="B42" s="333"/>
      <c r="C42" s="333"/>
      <c r="D42" s="361" t="s">
        <v>1</v>
      </c>
      <c r="E42" s="380"/>
      <c r="F42" s="362" t="s">
        <v>13</v>
      </c>
      <c r="G42" s="362"/>
      <c r="H42" s="381" t="s">
        <v>34</v>
      </c>
      <c r="I42" s="380"/>
      <c r="K42" s="361" t="s">
        <v>19</v>
      </c>
      <c r="L42" s="380"/>
      <c r="M42" s="362" t="s">
        <v>13</v>
      </c>
      <c r="N42" s="362"/>
      <c r="O42" s="381" t="s">
        <v>34</v>
      </c>
      <c r="P42" s="380"/>
      <c r="R42" s="361" t="s">
        <v>22</v>
      </c>
      <c r="S42" s="362"/>
      <c r="T42" s="69" t="s">
        <v>0</v>
      </c>
    </row>
    <row r="43" spans="1:20" ht="15" customHeight="1" x14ac:dyDescent="0.25">
      <c r="A43" s="368"/>
      <c r="B43" s="334"/>
      <c r="C43" s="334"/>
      <c r="D43" s="382" t="s">
        <v>40</v>
      </c>
      <c r="E43" s="383"/>
      <c r="F43" s="384" t="str">
        <f>D43</f>
        <v>jan - mar</v>
      </c>
      <c r="G43" s="384"/>
      <c r="H43" s="382" t="str">
        <f>F43</f>
        <v>jan - mar</v>
      </c>
      <c r="I43" s="383"/>
      <c r="K43" s="382" t="str">
        <f>D43</f>
        <v>jan - mar</v>
      </c>
      <c r="L43" s="383"/>
      <c r="M43" s="384" t="str">
        <f>D43</f>
        <v>jan - mar</v>
      </c>
      <c r="N43" s="384"/>
      <c r="O43" s="382" t="str">
        <f>D43</f>
        <v>jan - mar</v>
      </c>
      <c r="P43" s="383"/>
      <c r="R43" s="382" t="str">
        <f>D43</f>
        <v>jan - mar</v>
      </c>
      <c r="S43" s="384"/>
      <c r="T43" s="67" t="s">
        <v>35</v>
      </c>
    </row>
    <row r="44" spans="1:20" ht="15.75" customHeight="1" thickBot="1" x14ac:dyDescent="0.3">
      <c r="A44" s="368"/>
      <c r="B44" s="334"/>
      <c r="C44" s="334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abSelected="1" workbookViewId="0">
      <selection activeCell="S7" sqref="S7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29" t="s">
        <v>3</v>
      </c>
      <c r="B3" s="331">
        <v>2007</v>
      </c>
      <c r="C3" s="326">
        <v>2008</v>
      </c>
      <c r="D3" s="326">
        <v>2009</v>
      </c>
      <c r="E3" s="326">
        <v>2010</v>
      </c>
      <c r="F3" s="326">
        <v>2011</v>
      </c>
      <c r="G3" s="326">
        <v>2012</v>
      </c>
      <c r="H3" s="326">
        <v>2013</v>
      </c>
      <c r="I3" s="326">
        <v>2014</v>
      </c>
      <c r="J3" s="326">
        <v>2015</v>
      </c>
      <c r="K3" s="326">
        <v>2016</v>
      </c>
      <c r="L3" s="335">
        <v>2017</v>
      </c>
      <c r="M3" s="326">
        <v>2018</v>
      </c>
      <c r="N3" s="326">
        <v>2019</v>
      </c>
      <c r="O3" s="333">
        <v>2020</v>
      </c>
      <c r="P3" s="335">
        <v>2021</v>
      </c>
      <c r="Q3" s="324">
        <v>2022</v>
      </c>
      <c r="R3" s="324">
        <v>2023</v>
      </c>
      <c r="S3" s="343">
        <v>2024</v>
      </c>
      <c r="T3" s="271" t="s">
        <v>49</v>
      </c>
      <c r="U3" s="337" t="s">
        <v>153</v>
      </c>
      <c r="V3" s="338"/>
      <c r="W3" s="341" t="s">
        <v>143</v>
      </c>
      <c r="X3" s="342"/>
    </row>
    <row r="4" spans="1:38" ht="31.5" customHeight="1" thickBot="1" x14ac:dyDescent="0.3">
      <c r="A4" s="330"/>
      <c r="B4" s="332"/>
      <c r="C4" s="328"/>
      <c r="D4" s="328"/>
      <c r="E4" s="328"/>
      <c r="F4" s="328"/>
      <c r="G4" s="328"/>
      <c r="H4" s="328"/>
      <c r="I4" s="328"/>
      <c r="J4" s="328"/>
      <c r="K4" s="328"/>
      <c r="L4" s="336"/>
      <c r="M4" s="328"/>
      <c r="N4" s="328"/>
      <c r="O4" s="334"/>
      <c r="P4" s="336"/>
      <c r="Q4" s="325"/>
      <c r="R4" s="325"/>
      <c r="S4" s="344"/>
      <c r="T4" s="174" t="s">
        <v>148</v>
      </c>
      <c r="U4" s="127">
        <v>2024</v>
      </c>
      <c r="V4" s="264">
        <v>2025</v>
      </c>
      <c r="W4" s="297" t="s">
        <v>154</v>
      </c>
      <c r="X4" s="298" t="s">
        <v>155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6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147">
        <v>965667.12200000021</v>
      </c>
      <c r="T6" s="100"/>
      <c r="U6" s="115">
        <v>299041.30299999984</v>
      </c>
      <c r="V6" s="147">
        <v>294495.32400000002</v>
      </c>
      <c r="W6" s="112">
        <v>944661.60800000024</v>
      </c>
      <c r="X6" s="147">
        <v>961017.64199999964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80">
        <f t="shared" ref="Q7:S7" si="1">(Q6-P6)/P6</f>
        <v>1.4051051738465463E-2</v>
      </c>
      <c r="R7" s="280">
        <f t="shared" si="1"/>
        <v>-1.5262564770263836E-2</v>
      </c>
      <c r="S7" s="281">
        <f t="shared" si="1"/>
        <v>4.4379611224916279E-2</v>
      </c>
      <c r="U7" s="118"/>
      <c r="V7" s="278">
        <f>(V6-U6)/U6</f>
        <v>-1.5201843204916144E-2</v>
      </c>
      <c r="X7" s="278">
        <f>(X6-W6)/W6</f>
        <v>1.7314172462907371E-2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47">
        <v>158919.32</v>
      </c>
      <c r="T8" s="100"/>
      <c r="U8" s="115">
        <v>49345.379000000023</v>
      </c>
      <c r="V8" s="147">
        <v>46614.203000000001</v>
      </c>
      <c r="W8" s="112">
        <v>178452.36800000002</v>
      </c>
      <c r="X8" s="147">
        <v>156227.19699999999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2">(C8-B8)/B8</f>
        <v>0.2704215924390953</v>
      </c>
      <c r="D9" s="279">
        <f t="shared" si="2"/>
        <v>-1.5727210912017519E-2</v>
      </c>
      <c r="E9" s="279">
        <f t="shared" si="2"/>
        <v>0.13141316724760313</v>
      </c>
      <c r="F9" s="279">
        <f t="shared" si="2"/>
        <v>-8.4685563002352207E-2</v>
      </c>
      <c r="G9" s="279">
        <f t="shared" si="2"/>
        <v>5.4407061581438577E-2</v>
      </c>
      <c r="H9" s="279">
        <f t="shared" si="2"/>
        <v>0.41712583925447455</v>
      </c>
      <c r="I9" s="279">
        <f t="shared" si="2"/>
        <v>2.250827194251357E-2</v>
      </c>
      <c r="J9" s="279">
        <f t="shared" si="2"/>
        <v>-6.7109981334913887E-2</v>
      </c>
      <c r="K9" s="279">
        <f t="shared" si="2"/>
        <v>-5.6223528896759203E-2</v>
      </c>
      <c r="L9" s="280">
        <f t="shared" si="2"/>
        <v>0.24516978481709314</v>
      </c>
      <c r="M9" s="279">
        <f t="shared" si="2"/>
        <v>0.12769947706194412</v>
      </c>
      <c r="N9" s="279">
        <f t="shared" si="2"/>
        <v>9.3592470782629861E-2</v>
      </c>
      <c r="O9" s="279">
        <f t="shared" si="2"/>
        <v>-1.7455552338089889E-2</v>
      </c>
      <c r="P9" s="288">
        <f t="shared" si="2"/>
        <v>8.9145081860037469E-3</v>
      </c>
      <c r="Q9" s="279">
        <f t="shared" si="2"/>
        <v>0.22420175413871041</v>
      </c>
      <c r="R9" s="279">
        <f t="shared" ref="R9" si="3">(R8-Q8)/Q8</f>
        <v>-3.7800463052976831E-2</v>
      </c>
      <c r="S9" s="281">
        <f t="shared" ref="S9" si="4">(S8-R8)/R8</f>
        <v>-0.19567748794651105</v>
      </c>
      <c r="T9" s="10"/>
      <c r="U9" s="116"/>
      <c r="V9" s="281">
        <f>(V8-U8)/U8</f>
        <v>-5.5348161374949009E-2</v>
      </c>
      <c r="W9" s="299"/>
      <c r="X9" s="281">
        <f>(X8-W8)/W8</f>
        <v>-0.12454399596423416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82">
        <f t="shared" si="5"/>
        <v>640835.07399999513</v>
      </c>
      <c r="M10" s="154">
        <f t="shared" ref="M10:S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82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40">
        <f t="shared" si="6"/>
        <v>806747.80200000014</v>
      </c>
      <c r="U10" s="117">
        <f>U6-U8</f>
        <v>249695.92399999982</v>
      </c>
      <c r="V10" s="140">
        <f>V6-V8</f>
        <v>247881.12100000001</v>
      </c>
      <c r="W10" s="119">
        <f>W6-W8</f>
        <v>766209.24000000022</v>
      </c>
      <c r="X10" s="140">
        <f>X6-X8</f>
        <v>804790.4449999996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7">(C10-B10)/B10</f>
        <v>-6.9691981183973503E-2</v>
      </c>
      <c r="D11" s="279">
        <f t="shared" si="7"/>
        <v>-6.1925390197789032E-2</v>
      </c>
      <c r="E11" s="279">
        <f t="shared" si="7"/>
        <v>0.12900124529442691</v>
      </c>
      <c r="F11" s="279">
        <f t="shared" si="7"/>
        <v>9.5481248872617649E-2</v>
      </c>
      <c r="G11" s="279">
        <f t="shared" si="7"/>
        <v>7.3268823590907375E-2</v>
      </c>
      <c r="H11" s="279">
        <f t="shared" si="7"/>
        <v>-3.0364536906909986E-2</v>
      </c>
      <c r="I11" s="279">
        <f t="shared" si="7"/>
        <v>4.5726535271722896E-3</v>
      </c>
      <c r="J11" s="279">
        <f t="shared" si="7"/>
        <v>2.9358308786875894E-2</v>
      </c>
      <c r="K11" s="279">
        <f t="shared" si="7"/>
        <v>-8.0738147744113774E-3</v>
      </c>
      <c r="L11" s="280">
        <f t="shared" si="7"/>
        <v>4.4074177807781237E-2</v>
      </c>
      <c r="M11" s="279">
        <f t="shared" si="7"/>
        <v>7.4580998979543013E-3</v>
      </c>
      <c r="N11" s="279">
        <f t="shared" si="7"/>
        <v>7.093264013285863E-3</v>
      </c>
      <c r="O11" s="279">
        <f t="shared" si="7"/>
        <v>6.1121700600131258E-2</v>
      </c>
      <c r="P11" s="288">
        <f t="shared" si="7"/>
        <v>9.8967189172580669E-2</v>
      </c>
      <c r="Q11" s="279">
        <f t="shared" si="7"/>
        <v>-3.2439671103858467E-2</v>
      </c>
      <c r="R11" s="279">
        <f t="shared" ref="R11" si="8">(R10-Q10)/Q10</f>
        <v>-8.954098123327963E-3</v>
      </c>
      <c r="S11" s="281">
        <f t="shared" ref="S11" si="9">(S10-R10)/R10</f>
        <v>0.10961696315568301</v>
      </c>
      <c r="T11" s="10"/>
      <c r="U11" s="116"/>
      <c r="V11" s="281">
        <f>(V10-U10)/U10</f>
        <v>-7.2680521609147768E-3</v>
      </c>
      <c r="W11" s="299"/>
      <c r="X11" s="281">
        <f>(X10-W10)/W10</f>
        <v>5.0353353869759344E-2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10">(C6/C8)</f>
        <v>7.1670824030294336</v>
      </c>
      <c r="D12" s="284">
        <f t="shared" si="10"/>
        <v>6.8776220200097287</v>
      </c>
      <c r="E12" s="284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0"/>
        <v>6.0601683290344104</v>
      </c>
      <c r="V12" s="285">
        <f t="shared" si="10"/>
        <v>6.3177165980935044</v>
      </c>
      <c r="W12" s="103">
        <f>W6/W8</f>
        <v>5.2936344784172329</v>
      </c>
      <c r="X12" s="285">
        <f>X6/X8</f>
        <v>6.1514106407477804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29" t="s">
        <v>2</v>
      </c>
      <c r="B14" s="331">
        <v>2007</v>
      </c>
      <c r="C14" s="326">
        <v>2008</v>
      </c>
      <c r="D14" s="326">
        <v>2009</v>
      </c>
      <c r="E14" s="326">
        <v>2010</v>
      </c>
      <c r="F14" s="326">
        <v>2011</v>
      </c>
      <c r="G14" s="326">
        <v>2012</v>
      </c>
      <c r="H14" s="326">
        <v>2013</v>
      </c>
      <c r="I14" s="326">
        <v>2014</v>
      </c>
      <c r="J14" s="326">
        <v>2015</v>
      </c>
      <c r="K14" s="339">
        <v>2016</v>
      </c>
      <c r="L14" s="335">
        <v>2017</v>
      </c>
      <c r="M14" s="326">
        <v>2018</v>
      </c>
      <c r="N14" s="326">
        <v>2019</v>
      </c>
      <c r="O14" s="333">
        <v>2020</v>
      </c>
      <c r="P14" s="326">
        <v>2021</v>
      </c>
      <c r="Q14" s="326">
        <v>2022</v>
      </c>
      <c r="R14" s="326">
        <v>2023</v>
      </c>
      <c r="S14" s="343">
        <v>2024</v>
      </c>
      <c r="T14" s="128" t="s">
        <v>49</v>
      </c>
      <c r="U14" s="337" t="str">
        <f>U3</f>
        <v>jan-abr</v>
      </c>
      <c r="V14" s="338"/>
      <c r="W14" s="341" t="s">
        <v>143</v>
      </c>
      <c r="X14" s="342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30"/>
      <c r="B15" s="332"/>
      <c r="C15" s="328"/>
      <c r="D15" s="328"/>
      <c r="E15" s="328"/>
      <c r="F15" s="328"/>
      <c r="G15" s="328"/>
      <c r="H15" s="328"/>
      <c r="I15" s="328"/>
      <c r="J15" s="328"/>
      <c r="K15" s="340"/>
      <c r="L15" s="336"/>
      <c r="M15" s="328"/>
      <c r="N15" s="328"/>
      <c r="O15" s="334"/>
      <c r="P15" s="328"/>
      <c r="Q15" s="327"/>
      <c r="R15" s="328"/>
      <c r="S15" s="344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mai 2023 a abr 2024</v>
      </c>
      <c r="X15" s="298" t="str">
        <f>X4</f>
        <v>mai 2024 a abr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6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147">
        <v>415818.75800000015</v>
      </c>
      <c r="T17" s="100"/>
      <c r="U17" s="115">
        <v>134641.78300000005</v>
      </c>
      <c r="V17" s="147">
        <v>132453.45100000006</v>
      </c>
      <c r="W17" s="112">
        <v>413940.90499999991</v>
      </c>
      <c r="X17" s="147">
        <v>413541.81300000008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P18" si="11">(C17-B17)/B17</f>
        <v>-5.4332489679479568E-2</v>
      </c>
      <c r="D18" s="276">
        <f t="shared" si="11"/>
        <v>-7.2127077537654183E-2</v>
      </c>
      <c r="E18" s="276">
        <f t="shared" si="11"/>
        <v>0.12182444539758823</v>
      </c>
      <c r="F18" s="276">
        <f t="shared" si="11"/>
        <v>1.2510259696368252E-2</v>
      </c>
      <c r="G18" s="276">
        <f t="shared" si="11"/>
        <v>3.8557547808706294E-2</v>
      </c>
      <c r="H18" s="276">
        <f t="shared" si="11"/>
        <v>3.7801022123911316E-3</v>
      </c>
      <c r="I18" s="276">
        <f t="shared" si="11"/>
        <v>-1.5821591729182263E-3</v>
      </c>
      <c r="J18" s="276">
        <f t="shared" si="11"/>
        <v>3.6697642720653331E-2</v>
      </c>
      <c r="K18" s="287">
        <f t="shared" si="11"/>
        <v>2.2227281971553901E-2</v>
      </c>
      <c r="L18" s="277">
        <f t="shared" si="11"/>
        <v>2.5737437820711511E-2</v>
      </c>
      <c r="M18" s="276">
        <f t="shared" si="11"/>
        <v>2.6759932780496109E-2</v>
      </c>
      <c r="N18" s="276">
        <f t="shared" si="11"/>
        <v>1.6024959109884815E-3</v>
      </c>
      <c r="O18" s="276">
        <f t="shared" si="11"/>
        <v>-0.13403340389423476</v>
      </c>
      <c r="P18" s="276">
        <f t="shared" si="11"/>
        <v>8.6341308222622926E-2</v>
      </c>
      <c r="Q18" s="276">
        <f t="shared" ref="Q18" si="12">(Q17-P17)/P17</f>
        <v>-2.2903938914143312E-2</v>
      </c>
      <c r="R18" s="276">
        <f t="shared" ref="R18" si="13">(R17-Q17)/Q17</f>
        <v>-3.2893223940541512E-2</v>
      </c>
      <c r="S18" s="278">
        <f t="shared" ref="S18" si="14">(S17-R17)/R17</f>
        <v>2.8206685224886719E-2</v>
      </c>
      <c r="U18" s="118"/>
      <c r="V18" s="278"/>
      <c r="X18" s="278">
        <f>(X17-W17)/W17</f>
        <v>-9.6412795927918664E-4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147">
        <v>155584.935</v>
      </c>
      <c r="T19" s="100"/>
      <c r="U19" s="115">
        <v>48631.255000000019</v>
      </c>
      <c r="V19" s="147">
        <v>45715.182000000001</v>
      </c>
      <c r="W19" s="112">
        <v>176175.51300000004</v>
      </c>
      <c r="X19" s="147">
        <v>152707.91500000001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15">(C19-B19)/B19</f>
        <v>0.27026566048919176</v>
      </c>
      <c r="D20" s="279">
        <f t="shared" si="15"/>
        <v>-2.4010145087149853E-2</v>
      </c>
      <c r="E20" s="279">
        <f t="shared" si="15"/>
        <v>0.14006023199087436</v>
      </c>
      <c r="F20" s="279">
        <f t="shared" si="15"/>
        <v>-8.8603238264779852E-2</v>
      </c>
      <c r="G20" s="279">
        <f t="shared" si="15"/>
        <v>5.702380925842114E-2</v>
      </c>
      <c r="H20" s="279">
        <f t="shared" si="15"/>
        <v>0.42203841205856046</v>
      </c>
      <c r="I20" s="279">
        <f t="shared" si="15"/>
        <v>2.2864466924753087E-2</v>
      </c>
      <c r="J20" s="279">
        <f t="shared" si="15"/>
        <v>-6.9050989193828793E-2</v>
      </c>
      <c r="K20" s="288">
        <f t="shared" si="15"/>
        <v>-5.6265682741884385E-2</v>
      </c>
      <c r="L20" s="280">
        <f t="shared" si="15"/>
        <v>0.24855590020796675</v>
      </c>
      <c r="M20" s="279">
        <f t="shared" si="15"/>
        <v>0.12649303974249151</v>
      </c>
      <c r="N20" s="279">
        <f t="shared" si="15"/>
        <v>9.3478917261994809E-2</v>
      </c>
      <c r="O20" s="279">
        <f t="shared" si="15"/>
        <v>-2.0256048630349952E-2</v>
      </c>
      <c r="P20" s="279">
        <f t="shared" si="15"/>
        <v>6.002496321448187E-3</v>
      </c>
      <c r="Q20" s="279">
        <f t="shared" si="15"/>
        <v>0.22527490908611841</v>
      </c>
      <c r="R20" s="279">
        <f t="shared" ref="R20" si="16">(R19-Q19)/Q19</f>
        <v>-3.7973908536154226E-2</v>
      </c>
      <c r="S20" s="281">
        <f t="shared" ref="S20" si="17">(S19-R19)/R19</f>
        <v>-0.20166106802938877</v>
      </c>
      <c r="T20" s="10"/>
      <c r="U20" s="116"/>
      <c r="V20" s="281">
        <f>(V19-U19)/U19</f>
        <v>-5.9962939471745434E-2</v>
      </c>
      <c r="W20" s="299"/>
      <c r="X20" s="281">
        <f>(X19-W19)/W19</f>
        <v>-0.13320578779867109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18">C17-C19</f>
        <v>291358.0850000002</v>
      </c>
      <c r="D21" s="154">
        <f t="shared" si="18"/>
        <v>266512.13100000017</v>
      </c>
      <c r="E21" s="154">
        <f t="shared" si="18"/>
        <v>297562.72299999994</v>
      </c>
      <c r="F21" s="154">
        <f t="shared" si="18"/>
        <v>310243.35200000007</v>
      </c>
      <c r="G21" s="154">
        <f t="shared" si="18"/>
        <v>320714.53100000008</v>
      </c>
      <c r="H21" s="154">
        <f t="shared" si="18"/>
        <v>286229.11899999983</v>
      </c>
      <c r="I21" s="154">
        <f t="shared" si="18"/>
        <v>282809.19800000009</v>
      </c>
      <c r="J21" s="154">
        <f t="shared" si="18"/>
        <v>306315.68399999978</v>
      </c>
      <c r="K21" s="119">
        <f t="shared" si="18"/>
        <v>322195.815</v>
      </c>
      <c r="L21" s="282">
        <f t="shared" si="18"/>
        <v>306185.72599999886</v>
      </c>
      <c r="M21" s="154">
        <f t="shared" si="18"/>
        <v>300797.70799999998</v>
      </c>
      <c r="N21" s="154">
        <f t="shared" si="18"/>
        <v>287185.48899999983</v>
      </c>
      <c r="O21" s="154">
        <f t="shared" si="18"/>
        <v>229607.51899999898</v>
      </c>
      <c r="P21" s="154">
        <f t="shared" si="18"/>
        <v>262635.54499999993</v>
      </c>
      <c r="Q21" s="154">
        <f t="shared" ref="Q21" si="19">Q17-Q19</f>
        <v>215587.97500000009</v>
      </c>
      <c r="R21" s="154">
        <f t="shared" ref="R21:S21" si="20">R17-R19</f>
        <v>209525.82899999982</v>
      </c>
      <c r="S21" s="140">
        <f t="shared" si="20"/>
        <v>260233.82300000015</v>
      </c>
      <c r="U21" s="117">
        <f>U17-U19</f>
        <v>86010.528000000035</v>
      </c>
      <c r="V21" s="140">
        <f>V17-V19</f>
        <v>86738.269000000058</v>
      </c>
      <c r="W21" s="119">
        <f>W17-W19</f>
        <v>237765.39199999988</v>
      </c>
      <c r="X21" s="140">
        <f>X17-X19</f>
        <v>260833.89800000007</v>
      </c>
    </row>
    <row r="22" spans="1:38" ht="27.75" customHeight="1" thickBot="1" x14ac:dyDescent="0.3">
      <c r="A22" s="113" t="s">
        <v>54</v>
      </c>
      <c r="B22" s="116"/>
      <c r="C22" s="279">
        <f t="shared" ref="C22:Q22" si="21">(C21-B21)/B21</f>
        <v>-0.11605990664243518</v>
      </c>
      <c r="D22" s="279">
        <f t="shared" si="21"/>
        <v>-8.5276349890891168E-2</v>
      </c>
      <c r="E22" s="279">
        <f t="shared" si="21"/>
        <v>0.1165072369632576</v>
      </c>
      <c r="F22" s="279">
        <f t="shared" si="21"/>
        <v>4.261497835533698E-2</v>
      </c>
      <c r="G22" s="279">
        <f t="shared" si="21"/>
        <v>3.3751501627664215E-2</v>
      </c>
      <c r="H22" s="279">
        <f t="shared" si="21"/>
        <v>-0.10752681486702027</v>
      </c>
      <c r="I22" s="279">
        <f t="shared" si="21"/>
        <v>-1.1948193852351347E-2</v>
      </c>
      <c r="J22" s="279">
        <f t="shared" si="21"/>
        <v>8.3117827023432511E-2</v>
      </c>
      <c r="K22" s="288">
        <f t="shared" si="21"/>
        <v>5.1842369912734339E-2</v>
      </c>
      <c r="L22" s="280">
        <f t="shared" si="21"/>
        <v>-4.9690555415814887E-2</v>
      </c>
      <c r="M22" s="279">
        <f t="shared" si="21"/>
        <v>-1.7597221367526766E-2</v>
      </c>
      <c r="N22" s="279">
        <f t="shared" si="21"/>
        <v>-4.5253732451977856E-2</v>
      </c>
      <c r="O22" s="279">
        <f t="shared" si="21"/>
        <v>-0.20049052687338559</v>
      </c>
      <c r="P22" s="279">
        <f t="shared" si="21"/>
        <v>0.14384557676441376</v>
      </c>
      <c r="Q22" s="279">
        <f t="shared" si="21"/>
        <v>-0.17913633891406378</v>
      </c>
      <c r="R22" s="279">
        <f t="shared" ref="R22" si="22">(R21-Q21)/Q21</f>
        <v>-2.8119128629508522E-2</v>
      </c>
      <c r="S22" s="281">
        <f t="shared" ref="S22" si="23">(S21-R21)/R21</f>
        <v>0.24201309328789419</v>
      </c>
      <c r="T22" s="10"/>
      <c r="U22" s="116"/>
      <c r="V22" s="281">
        <f>(V21-U21)/U21</f>
        <v>8.461068858919495E-3</v>
      </c>
      <c r="W22" s="299"/>
      <c r="X22" s="281">
        <f>(X21-W21)/W21</f>
        <v>9.7022135164230333E-2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2.7686265345198269</v>
      </c>
      <c r="V23" s="285">
        <f>(V17/V19)</f>
        <v>2.8973624342127753</v>
      </c>
      <c r="W23" s="103">
        <f>W17/W19</f>
        <v>2.3495938677925112</v>
      </c>
      <c r="X23" s="285">
        <f>X17/X19</f>
        <v>2.7080574900128789</v>
      </c>
    </row>
    <row r="24" spans="1:38" ht="30" customHeight="1" thickBot="1" x14ac:dyDescent="0.3"/>
    <row r="25" spans="1:38" ht="22.5" customHeight="1" x14ac:dyDescent="0.25">
      <c r="A25" s="329" t="s">
        <v>15</v>
      </c>
      <c r="B25" s="331">
        <v>2007</v>
      </c>
      <c r="C25" s="326">
        <v>2008</v>
      </c>
      <c r="D25" s="326">
        <v>2009</v>
      </c>
      <c r="E25" s="326">
        <v>2010</v>
      </c>
      <c r="F25" s="326">
        <v>2011</v>
      </c>
      <c r="G25" s="326">
        <v>2012</v>
      </c>
      <c r="H25" s="326">
        <v>2013</v>
      </c>
      <c r="I25" s="326">
        <v>2014</v>
      </c>
      <c r="J25" s="326">
        <v>2015</v>
      </c>
      <c r="K25" s="339">
        <v>2016</v>
      </c>
      <c r="L25" s="335">
        <v>2017</v>
      </c>
      <c r="M25" s="326">
        <v>2018</v>
      </c>
      <c r="N25" s="326">
        <v>2019</v>
      </c>
      <c r="O25" s="333">
        <v>2020</v>
      </c>
      <c r="P25" s="333">
        <v>2021</v>
      </c>
      <c r="Q25" s="326">
        <v>2022</v>
      </c>
      <c r="R25" s="326">
        <v>2023</v>
      </c>
      <c r="S25" s="343">
        <v>2024</v>
      </c>
      <c r="T25" s="128" t="s">
        <v>49</v>
      </c>
      <c r="U25" s="337" t="str">
        <f>U14</f>
        <v>jan-abr</v>
      </c>
      <c r="V25" s="338"/>
      <c r="W25" s="341" t="s">
        <v>143</v>
      </c>
      <c r="X25" s="342"/>
    </row>
    <row r="26" spans="1:38" ht="31.5" customHeight="1" thickBot="1" x14ac:dyDescent="0.3">
      <c r="A26" s="330"/>
      <c r="B26" s="332"/>
      <c r="C26" s="328"/>
      <c r="D26" s="328"/>
      <c r="E26" s="328"/>
      <c r="F26" s="328"/>
      <c r="G26" s="328"/>
      <c r="H26" s="328"/>
      <c r="I26" s="328"/>
      <c r="J26" s="328"/>
      <c r="K26" s="340"/>
      <c r="L26" s="336"/>
      <c r="M26" s="328"/>
      <c r="N26" s="328"/>
      <c r="O26" s="334"/>
      <c r="P26" s="334"/>
      <c r="Q26" s="328"/>
      <c r="R26" s="328"/>
      <c r="S26" s="344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mai 2023 a abr 2024</v>
      </c>
      <c r="X26" s="298" t="str">
        <f>X4</f>
        <v>mai 2024 a abr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6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549848.36400000018</v>
      </c>
      <c r="T28" s="100"/>
      <c r="U28" s="115">
        <v>164399.52000000005</v>
      </c>
      <c r="V28" s="147">
        <v>162041.87299999993</v>
      </c>
      <c r="W28" s="112">
        <v>530720.70299999986</v>
      </c>
      <c r="X28" s="147">
        <v>547475.82900000003</v>
      </c>
    </row>
    <row r="29" spans="1:38" ht="27.75" customHeight="1" thickBot="1" x14ac:dyDescent="0.3">
      <c r="A29" s="114" t="s">
        <v>54</v>
      </c>
      <c r="B29" s="275"/>
      <c r="C29" s="276">
        <f t="shared" ref="C29:Q29" si="24">(C28-B28)/B28</f>
        <v>6.3491251811589565E-3</v>
      </c>
      <c r="D29" s="276">
        <f t="shared" si="24"/>
        <v>-2.5351041341628616E-2</v>
      </c>
      <c r="E29" s="276">
        <f t="shared" si="24"/>
        <v>0.14232124040801208</v>
      </c>
      <c r="F29" s="276">
        <f t="shared" si="24"/>
        <v>0.16522017339726491</v>
      </c>
      <c r="G29" s="276">
        <f t="shared" si="24"/>
        <v>0.11849348127885141</v>
      </c>
      <c r="H29" s="276">
        <f t="shared" si="24"/>
        <v>5.296421056115299E-2</v>
      </c>
      <c r="I29" s="276">
        <f t="shared" si="24"/>
        <v>1.9591998746035993E-2</v>
      </c>
      <c r="J29" s="276">
        <f t="shared" si="24"/>
        <v>-1.7803184510057374E-2</v>
      </c>
      <c r="K29" s="287">
        <f t="shared" si="24"/>
        <v>-6.6755691727534677E-2</v>
      </c>
      <c r="L29" s="277">
        <f t="shared" si="24"/>
        <v>0.14679340175955716</v>
      </c>
      <c r="M29" s="276">
        <f t="shared" si="24"/>
        <v>3.1169571012153018E-2</v>
      </c>
      <c r="N29" s="276">
        <f t="shared" si="24"/>
        <v>5.2964042161944717E-2</v>
      </c>
      <c r="O29" s="276">
        <f t="shared" si="24"/>
        <v>0.26823197519276548</v>
      </c>
      <c r="P29" s="276">
        <f t="shared" si="24"/>
        <v>7.7338249378292354E-2</v>
      </c>
      <c r="Q29" s="276">
        <f t="shared" si="24"/>
        <v>4.5810259040420201E-2</v>
      </c>
      <c r="R29" s="276">
        <f>(R28-Q28)/Q28</f>
        <v>-1.1062740827379666E-3</v>
      </c>
      <c r="S29" s="276">
        <f t="shared" ref="S29" si="25">(S28-R28)/R28</f>
        <v>5.6952198595329621E-2</v>
      </c>
      <c r="U29" s="118"/>
      <c r="V29" s="278">
        <f>(V28-U28)/U28</f>
        <v>-1.434096036290199E-2</v>
      </c>
      <c r="X29" s="278">
        <f>(X28-W28)/W28</f>
        <v>3.1570515160400985E-2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3334.3849999999993</v>
      </c>
      <c r="T30" s="100"/>
      <c r="U30" s="115">
        <v>48631.255000000019</v>
      </c>
      <c r="V30" s="147">
        <v>45715.182000000001</v>
      </c>
      <c r="W30" s="112">
        <v>2276.855</v>
      </c>
      <c r="X30" s="147">
        <v>3519.2819999999992</v>
      </c>
    </row>
    <row r="31" spans="1:38" ht="27.75" customHeight="1" thickBot="1" x14ac:dyDescent="0.3">
      <c r="A31" s="113" t="s">
        <v>54</v>
      </c>
      <c r="B31" s="116"/>
      <c r="C31" s="279">
        <f t="shared" ref="C31:Q31" si="26">(C30-B30)/B30</f>
        <v>0.28740195099069604</v>
      </c>
      <c r="D31" s="279">
        <f t="shared" si="26"/>
        <v>0.87424480625071677</v>
      </c>
      <c r="E31" s="279">
        <f t="shared" si="26"/>
        <v>-0.35240240164564085</v>
      </c>
      <c r="F31" s="279">
        <f t="shared" si="26"/>
        <v>0.30120319844880566</v>
      </c>
      <c r="G31" s="279">
        <f t="shared" si="26"/>
        <v>-0.12612648022085726</v>
      </c>
      <c r="H31" s="279">
        <f t="shared" si="26"/>
        <v>7.1660651760911652E-3</v>
      </c>
      <c r="I31" s="279">
        <f t="shared" si="26"/>
        <v>-1.9460888913914301E-2</v>
      </c>
      <c r="J31" s="279">
        <f t="shared" si="26"/>
        <v>0.17146393140729888</v>
      </c>
      <c r="K31" s="288">
        <f t="shared" si="26"/>
        <v>-5.2106064729437615E-2</v>
      </c>
      <c r="L31" s="280">
        <f t="shared" si="26"/>
        <v>-8.4124648923364909E-2</v>
      </c>
      <c r="M31" s="279">
        <f t="shared" si="26"/>
        <v>0.28764018691588777</v>
      </c>
      <c r="N31" s="279">
        <f t="shared" si="26"/>
        <v>0.10676256403742751</v>
      </c>
      <c r="O31" s="279">
        <f t="shared" si="26"/>
        <v>0.30345145589616501</v>
      </c>
      <c r="P31" s="279">
        <f t="shared" si="26"/>
        <v>0.25973041103931305</v>
      </c>
      <c r="Q31" s="279">
        <f t="shared" si="26"/>
        <v>0.15038655327936848</v>
      </c>
      <c r="R31" s="279">
        <f t="shared" ref="R31" si="27">(R30-Q30)/Q30</f>
        <v>-2.5093665466012785E-2</v>
      </c>
      <c r="S31" s="279">
        <f t="shared" ref="S31" si="28">(S30-R30)/R30</f>
        <v>0.23689429224726677</v>
      </c>
      <c r="T31" s="10"/>
      <c r="U31" s="116"/>
      <c r="V31" s="281">
        <f>(V30-U30)/U30</f>
        <v>-5.9962939471745434E-2</v>
      </c>
      <c r="W31" s="299"/>
      <c r="X31" s="281">
        <f>(X30-W30)/W30</f>
        <v>0.54567682175632581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29">(C28-C30)</f>
        <v>204244.86400000018</v>
      </c>
      <c r="D32" s="154">
        <f t="shared" si="29"/>
        <v>198400.41200000027</v>
      </c>
      <c r="E32" s="154">
        <f t="shared" si="29"/>
        <v>227324.11700000009</v>
      </c>
      <c r="F32" s="154">
        <f t="shared" si="29"/>
        <v>264760.33899999998</v>
      </c>
      <c r="G32" s="154">
        <f t="shared" si="29"/>
        <v>296419.00400000002</v>
      </c>
      <c r="H32" s="154">
        <f t="shared" si="29"/>
        <v>312165.44199999998</v>
      </c>
      <c r="I32" s="154">
        <f t="shared" si="29"/>
        <v>318321.61400000006</v>
      </c>
      <c r="J32" s="154">
        <f t="shared" si="29"/>
        <v>312463.31199999998</v>
      </c>
      <c r="K32" s="119">
        <f t="shared" si="29"/>
        <v>291587.27400000009</v>
      </c>
      <c r="L32" s="282">
        <f t="shared" si="29"/>
        <v>334649.34799999959</v>
      </c>
      <c r="M32" s="154">
        <f t="shared" si="29"/>
        <v>344816.77799999999</v>
      </c>
      <c r="N32" s="154">
        <f t="shared" si="29"/>
        <v>363008.511</v>
      </c>
      <c r="O32" s="154">
        <f t="shared" si="29"/>
        <v>460327.44400000002</v>
      </c>
      <c r="P32" s="154">
        <f t="shared" si="29"/>
        <v>495580.34200000018</v>
      </c>
      <c r="Q32" s="154">
        <f t="shared" ref="Q32" si="30">(Q28-Q30)</f>
        <v>518031.63800000027</v>
      </c>
      <c r="R32" s="154">
        <f t="shared" ref="R32:S32" si="31">(R28-R30)</f>
        <v>517524.88199999993</v>
      </c>
      <c r="S32" s="140">
        <f t="shared" si="31"/>
        <v>546513.97900000017</v>
      </c>
      <c r="U32" s="117">
        <f>U28-U30</f>
        <v>115768.26500000003</v>
      </c>
      <c r="V32" s="140">
        <f>V28-V30</f>
        <v>116326.69099999993</v>
      </c>
      <c r="W32" s="119">
        <f>W28-W30</f>
        <v>528443.84799999988</v>
      </c>
      <c r="X32" s="140">
        <f>X28-X30</f>
        <v>543956.54700000002</v>
      </c>
    </row>
    <row r="33" spans="1:24" ht="27.75" customHeight="1" thickBot="1" x14ac:dyDescent="0.3">
      <c r="A33" s="113" t="s">
        <v>54</v>
      </c>
      <c r="B33" s="116"/>
      <c r="C33" s="279">
        <f t="shared" ref="C33:Q33" si="32">(C32-B32)/B32</f>
        <v>5.5526611102788507E-3</v>
      </c>
      <c r="D33" s="279">
        <f t="shared" si="32"/>
        <v>-2.8614927619427914E-2</v>
      </c>
      <c r="E33" s="279">
        <f t="shared" si="32"/>
        <v>0.14578450068944299</v>
      </c>
      <c r="F33" s="279">
        <f t="shared" si="32"/>
        <v>0.16468213973091064</v>
      </c>
      <c r="G33" s="279">
        <f t="shared" si="32"/>
        <v>0.11957480157177182</v>
      </c>
      <c r="H33" s="279">
        <f t="shared" si="32"/>
        <v>5.3122228290059179E-2</v>
      </c>
      <c r="I33" s="279">
        <f t="shared" si="32"/>
        <v>1.972086327223908E-2</v>
      </c>
      <c r="J33" s="279">
        <f t="shared" si="32"/>
        <v>-1.840372045864307E-2</v>
      </c>
      <c r="K33" s="288">
        <f t="shared" si="32"/>
        <v>-6.6811165337708145E-2</v>
      </c>
      <c r="L33" s="280">
        <f t="shared" si="32"/>
        <v>0.14768159600819714</v>
      </c>
      <c r="M33" s="279">
        <f t="shared" si="32"/>
        <v>3.038233918806384E-2</v>
      </c>
      <c r="N33" s="279">
        <f t="shared" si="32"/>
        <v>5.2757679326149283E-2</v>
      </c>
      <c r="O33" s="279">
        <f t="shared" si="32"/>
        <v>0.26808994844751732</v>
      </c>
      <c r="P33" s="279">
        <f t="shared" si="32"/>
        <v>7.6582220894047232E-2</v>
      </c>
      <c r="Q33" s="279">
        <f t="shared" ref="Q33" si="33">(Q32-P32)/P32</f>
        <v>4.5303039885306998E-2</v>
      </c>
      <c r="R33" s="279">
        <f t="shared" ref="R33" si="34">(R32-Q32)/Q32</f>
        <v>-9.782336884998188E-4</v>
      </c>
      <c r="S33" s="279">
        <f t="shared" ref="S33" si="35">(S32-R32)/R32</f>
        <v>5.6014885483322993E-2</v>
      </c>
      <c r="T33" s="10"/>
      <c r="U33" s="116"/>
      <c r="V33" s="281">
        <f>(V32-U32)/U32</f>
        <v>4.8236535288829346E-3</v>
      </c>
      <c r="W33" s="299"/>
      <c r="X33" s="281">
        <f>(X32-W32)/W32</f>
        <v>2.9355434941121961E-2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3.380532128977547</v>
      </c>
      <c r="V34" s="285">
        <f>(V28/V30)</f>
        <v>3.5445964756303483</v>
      </c>
    </row>
    <row r="36" spans="1:24" x14ac:dyDescent="0.25">
      <c r="A36" s="3" t="s">
        <v>70</v>
      </c>
    </row>
  </sheetData>
  <mergeCells count="63"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opLeftCell="W55" workbookViewId="0">
      <selection activeCell="Y57" sqref="Y57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0" t="s">
        <v>3</v>
      </c>
      <c r="B4" s="352" t="s">
        <v>72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7"/>
      <c r="R4" s="355" t="s">
        <v>149</v>
      </c>
      <c r="T4" s="353" t="s">
        <v>3</v>
      </c>
      <c r="U4" s="345" t="s">
        <v>72</v>
      </c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7"/>
      <c r="AK4" s="348" t="s">
        <v>149</v>
      </c>
      <c r="AM4" s="345" t="s">
        <v>72</v>
      </c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7"/>
      <c r="BC4" s="348" t="s">
        <v>149</v>
      </c>
    </row>
    <row r="5" spans="1:58" ht="20.100000000000001" customHeight="1" thickBot="1" x14ac:dyDescent="0.3">
      <c r="A5" s="351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6"/>
      <c r="T5" s="354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49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49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224820.05999999985</v>
      </c>
      <c r="Q7" s="112">
        <v>251010.44000000009</v>
      </c>
      <c r="R7" s="61">
        <f>IF(Q7="","",(Q7-P7)/P7)</f>
        <v>0.11649485370656094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64824.12900000003</v>
      </c>
      <c r="AJ7" s="112">
        <v>68336.98200000012</v>
      </c>
      <c r="AK7" s="61">
        <f>IF(AJ7="","",(AJ7-AI7)/AI7)</f>
        <v>5.419051600369499E-2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AZ22" si="13">(AH7/O7)*10</f>
        <v>2.6655529498122226</v>
      </c>
      <c r="BA7" s="156">
        <f t="shared" ref="BA7:BA22" si="14">(AI7/P7)*10</f>
        <v>2.8833783337661272</v>
      </c>
      <c r="BB7" s="156">
        <f>(AJ7/Q7)*10</f>
        <v>2.7224756866686537</v>
      </c>
      <c r="BC7" s="61">
        <f t="shared" ref="BC7:BC23" si="15">IF(BB7="","",(BB7-BA7)/BA7)</f>
        <v>-5.5803515346288378E-2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268975.32999999973</v>
      </c>
      <c r="Q8" s="119">
        <v>287736.68999999959</v>
      </c>
      <c r="R8" s="52">
        <f t="shared" ref="R8:R23" si="16">IF(Q8="","",(Q8-P8)/P8)</f>
        <v>6.9751229601613979E-2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72566.138000000079</v>
      </c>
      <c r="AJ8" s="119">
        <v>75023.136999999988</v>
      </c>
      <c r="AK8" s="52">
        <f t="shared" ref="AK8:AK23" si="17">IF(AJ8="","",(AJ8-AI8)/AI8)</f>
        <v>3.3858753789541701E-2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si="14"/>
        <v>2.6978733700224531</v>
      </c>
      <c r="BB8" s="157">
        <f>IF(AJ8="","",(AJ8/Q8)*10)</f>
        <v>2.6073538623107151</v>
      </c>
      <c r="BC8" s="52">
        <f t="shared" si="15"/>
        <v>-3.3552170653207737E-2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293138.81000000023</v>
      </c>
      <c r="Q9" s="119">
        <v>281115.22000000067</v>
      </c>
      <c r="R9" s="52">
        <f t="shared" si="16"/>
        <v>-4.1016711502648011E-2</v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77190.758000000191</v>
      </c>
      <c r="AJ9" s="119">
        <v>74309.545999999988</v>
      </c>
      <c r="AK9" s="52">
        <f t="shared" si="17"/>
        <v>-3.7325867430919597E-2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4"/>
        <v>2.6332493469561449</v>
      </c>
      <c r="BB9" s="157">
        <f t="shared" ref="BB9:BB18" si="18">IF(AJ9="","",(AJ9/Q9)*10)</f>
        <v>2.6433839476923309</v>
      </c>
      <c r="BC9" s="52">
        <f t="shared" si="15"/>
        <v>3.8487053069626302E-3</v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330172.91000000021</v>
      </c>
      <c r="Q10" s="119">
        <v>279775.69</v>
      </c>
      <c r="R10" s="52">
        <f t="shared" si="16"/>
        <v>-0.15263887034220999</v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84460.277999999904</v>
      </c>
      <c r="AJ10" s="119">
        <v>76825.658999999898</v>
      </c>
      <c r="AK10" s="52">
        <f t="shared" si="17"/>
        <v>-9.0393012914307652E-2</v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4"/>
        <v>2.5580620166566619</v>
      </c>
      <c r="BB10" s="157">
        <f t="shared" si="18"/>
        <v>2.7459733545827336</v>
      </c>
      <c r="BC10" s="52">
        <f t="shared" si="15"/>
        <v>7.3458476261520925E-2</v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317780.89000000007</v>
      </c>
      <c r="Q11" s="119"/>
      <c r="R11" s="52" t="str">
        <f t="shared" si="16"/>
        <v/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82181.264999999985</v>
      </c>
      <c r="AJ11" s="119"/>
      <c r="AK11" s="52" t="str">
        <f t="shared" si="17"/>
        <v/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4"/>
        <v>2.586098396288083</v>
      </c>
      <c r="BB11" s="157" t="str">
        <f t="shared" si="18"/>
        <v/>
      </c>
      <c r="BC11" s="52" t="str">
        <f t="shared" si="15"/>
        <v/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284314.72000000003</v>
      </c>
      <c r="Q12" s="119"/>
      <c r="R12" s="52" t="str">
        <f t="shared" si="16"/>
        <v/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73361.141999999978</v>
      </c>
      <c r="AJ12" s="119"/>
      <c r="AK12" s="52" t="str">
        <f t="shared" si="17"/>
        <v/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4"/>
        <v>2.580279417119169</v>
      </c>
      <c r="BB12" s="157" t="str">
        <f t="shared" si="18"/>
        <v/>
      </c>
      <c r="BC12" s="52" t="str">
        <f t="shared" si="15"/>
        <v/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349205.55999999994</v>
      </c>
      <c r="Q13" s="119"/>
      <c r="R13" s="52" t="str">
        <f t="shared" si="16"/>
        <v/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92099.847999999882</v>
      </c>
      <c r="AJ13" s="119"/>
      <c r="AK13" s="52" t="str">
        <f t="shared" si="17"/>
        <v/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4"/>
        <v>2.6374106987299943</v>
      </c>
      <c r="BB13" s="157" t="str">
        <f t="shared" si="18"/>
        <v/>
      </c>
      <c r="BC13" s="52" t="str">
        <f t="shared" si="15"/>
        <v/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267506.98999999993</v>
      </c>
      <c r="Q14" s="119"/>
      <c r="R14" s="52" t="str">
        <f t="shared" si="16"/>
        <v/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69456.588999999993</v>
      </c>
      <c r="AJ14" s="119"/>
      <c r="AK14" s="52" t="str">
        <f t="shared" si="17"/>
        <v/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4"/>
        <v>2.5964401528348851</v>
      </c>
      <c r="BB14" s="157" t="str">
        <f t="shared" si="18"/>
        <v/>
      </c>
      <c r="BC14" s="52" t="str">
        <f t="shared" si="15"/>
        <v/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260463.89999999959</v>
      </c>
      <c r="Q15" s="119"/>
      <c r="R15" s="52" t="str">
        <f t="shared" si="16"/>
        <v/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80482.896999999968</v>
      </c>
      <c r="AJ15" s="119"/>
      <c r="AK15" s="52" t="str">
        <f t="shared" si="17"/>
        <v/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4"/>
        <v>3.0899827960803816</v>
      </c>
      <c r="BB15" s="157" t="str">
        <f t="shared" si="18"/>
        <v/>
      </c>
      <c r="BC15" s="52" t="str">
        <f t="shared" si="15"/>
        <v/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348888.81999999989</v>
      </c>
      <c r="Q16" s="119"/>
      <c r="R16" s="52" t="str">
        <f t="shared" si="16"/>
        <v/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109676.39299999998</v>
      </c>
      <c r="AJ16" s="119"/>
      <c r="AK16" s="52" t="str">
        <f t="shared" si="17"/>
        <v/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4"/>
        <v>3.1435915028747559</v>
      </c>
      <c r="BB16" s="157" t="str">
        <f t="shared" si="18"/>
        <v/>
      </c>
      <c r="BC16" s="52" t="str">
        <f t="shared" si="15"/>
        <v/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303798.39000000042</v>
      </c>
      <c r="Q17" s="119"/>
      <c r="R17" s="52" t="str">
        <f t="shared" si="16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91767.382999999973</v>
      </c>
      <c r="AJ17" s="119"/>
      <c r="AK17" s="52" t="str">
        <f t="shared" si="17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4"/>
        <v>3.0206671931342308</v>
      </c>
      <c r="BB17" s="157" t="str">
        <f t="shared" si="18"/>
        <v/>
      </c>
      <c r="BC17" s="52" t="str">
        <f t="shared" si="15"/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217835.5700000003</v>
      </c>
      <c r="Q18" s="119"/>
      <c r="R18" s="52" t="str">
        <f t="shared" si="16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67496.800999999978</v>
      </c>
      <c r="AJ18" s="119"/>
      <c r="AK18" s="52" t="str">
        <f t="shared" si="17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4"/>
        <v>3.0985206410504902</v>
      </c>
      <c r="BB18" s="157" t="str">
        <f t="shared" si="18"/>
        <v/>
      </c>
      <c r="BC18" s="52" t="str">
        <f t="shared" si="15"/>
        <v/>
      </c>
      <c r="BF18" s="105"/>
    </row>
    <row r="19" spans="1:58" ht="20.100000000000001" customHeight="1" thickBot="1" x14ac:dyDescent="0.3">
      <c r="A19" s="201" t="s">
        <v>153</v>
      </c>
      <c r="B19" s="167">
        <f>SUM(B7:B10)</f>
        <v>787270.14999999991</v>
      </c>
      <c r="C19" s="168">
        <f t="shared" ref="C19:Q19" si="19">SUM(C7:C10)</f>
        <v>835424.48</v>
      </c>
      <c r="D19" s="168">
        <f t="shared" si="19"/>
        <v>1021003.7899999997</v>
      </c>
      <c r="E19" s="168">
        <f t="shared" si="19"/>
        <v>1000780.0099999999</v>
      </c>
      <c r="F19" s="168">
        <f t="shared" si="19"/>
        <v>850536.39000000013</v>
      </c>
      <c r="G19" s="168">
        <f t="shared" si="19"/>
        <v>897924.47</v>
      </c>
      <c r="H19" s="168">
        <f t="shared" si="19"/>
        <v>852343.05999999994</v>
      </c>
      <c r="I19" s="168">
        <f t="shared" si="19"/>
        <v>846455.26</v>
      </c>
      <c r="J19" s="168">
        <f t="shared" si="19"/>
        <v>980490.54999999993</v>
      </c>
      <c r="K19" s="168">
        <f t="shared" si="19"/>
        <v>919768.29999999981</v>
      </c>
      <c r="L19" s="168">
        <f t="shared" si="19"/>
        <v>933524.28999999934</v>
      </c>
      <c r="M19" s="168">
        <f t="shared" si="19"/>
        <v>1067407.7599999995</v>
      </c>
      <c r="N19" s="168">
        <f t="shared" si="19"/>
        <v>1017929.3399999996</v>
      </c>
      <c r="O19" s="168">
        <f t="shared" si="19"/>
        <v>989703.15999999968</v>
      </c>
      <c r="P19" s="168">
        <f t="shared" si="19"/>
        <v>1117107.1099999999</v>
      </c>
      <c r="Q19" s="169">
        <f t="shared" si="19"/>
        <v>1099638.0400000003</v>
      </c>
      <c r="R19" s="61">
        <f t="shared" si="16"/>
        <v>-1.5637775324874266E-2</v>
      </c>
      <c r="S19" s="171"/>
      <c r="T19" s="170"/>
      <c r="U19" s="167">
        <f>SUM(U7:U10)</f>
        <v>173851.035</v>
      </c>
      <c r="V19" s="168">
        <f t="shared" ref="V19:AJ19" si="20">SUM(V7:V10)</f>
        <v>176734.66599999997</v>
      </c>
      <c r="W19" s="168">
        <f t="shared" si="20"/>
        <v>196580.75399999999</v>
      </c>
      <c r="X19" s="168">
        <f t="shared" si="20"/>
        <v>204538.46700000012</v>
      </c>
      <c r="Y19" s="168">
        <f t="shared" si="20"/>
        <v>204042.31699999989</v>
      </c>
      <c r="Z19" s="168">
        <f t="shared" si="20"/>
        <v>216232.10699999996</v>
      </c>
      <c r="AA19" s="168">
        <f t="shared" si="20"/>
        <v>203931.39000000007</v>
      </c>
      <c r="AB19" s="168">
        <f t="shared" si="20"/>
        <v>216854.30999999994</v>
      </c>
      <c r="AC19" s="168">
        <f t="shared" si="20"/>
        <v>240768.527</v>
      </c>
      <c r="AD19" s="168">
        <f t="shared" si="20"/>
        <v>241118.09099999984</v>
      </c>
      <c r="AE19" s="168">
        <f t="shared" si="20"/>
        <v>244967.44299999985</v>
      </c>
      <c r="AF19" s="168">
        <f t="shared" si="20"/>
        <v>286233.29000000015</v>
      </c>
      <c r="AG19" s="168">
        <f t="shared" si="20"/>
        <v>283719.50999999995</v>
      </c>
      <c r="AH19" s="168">
        <f t="shared" si="20"/>
        <v>279011.99500000011</v>
      </c>
      <c r="AI19" s="168">
        <f t="shared" si="20"/>
        <v>299041.30300000019</v>
      </c>
      <c r="AJ19" s="169">
        <f t="shared" si="20"/>
        <v>294495.32400000002</v>
      </c>
      <c r="AK19" s="61">
        <f t="shared" si="17"/>
        <v>-1.5201843204917295E-2</v>
      </c>
      <c r="AM19" s="172">
        <f t="shared" si="0"/>
        <v>2.2082767268643426</v>
      </c>
      <c r="AN19" s="173">
        <f t="shared" si="1"/>
        <v>2.1155073885313964</v>
      </c>
      <c r="AO19" s="173">
        <f t="shared" si="2"/>
        <v>1.9253675248355351</v>
      </c>
      <c r="AP19" s="173">
        <f t="shared" si="3"/>
        <v>2.0437904929775739</v>
      </c>
      <c r="AQ19" s="173">
        <f t="shared" si="4"/>
        <v>2.3989839752770585</v>
      </c>
      <c r="AR19" s="173">
        <f t="shared" si="5"/>
        <v>2.4081324679791827</v>
      </c>
      <c r="AS19" s="173">
        <f t="shared" si="6"/>
        <v>2.3925975299194677</v>
      </c>
      <c r="AT19" s="173">
        <f t="shared" si="7"/>
        <v>2.5619110689914071</v>
      </c>
      <c r="AU19" s="173">
        <f t="shared" si="8"/>
        <v>2.4555925296781291</v>
      </c>
      <c r="AV19" s="173">
        <f t="shared" si="9"/>
        <v>2.621509036569317</v>
      </c>
      <c r="AW19" s="173">
        <f t="shared" si="10"/>
        <v>2.6241142905879826</v>
      </c>
      <c r="AX19" s="173">
        <f t="shared" si="11"/>
        <v>2.6815740031719488</v>
      </c>
      <c r="AY19" s="173">
        <f t="shared" si="12"/>
        <v>2.7872220482415813</v>
      </c>
      <c r="AZ19" s="173">
        <f t="shared" si="13"/>
        <v>2.8191482686586573</v>
      </c>
      <c r="BA19" s="173">
        <f t="shared" si="14"/>
        <v>2.6769259663918907</v>
      </c>
      <c r="BB19" s="156">
        <f>(AJ19/Q19)*10</f>
        <v>2.6781114629319291</v>
      </c>
      <c r="BC19" s="61">
        <f t="shared" si="15"/>
        <v>4.4285742486793126E-4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P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" si="22">SUM(O7:O9)</f>
        <v>747401.82999999961</v>
      </c>
      <c r="P20" s="154">
        <f t="shared" si="21"/>
        <v>786934.19999999972</v>
      </c>
      <c r="Q20" s="119">
        <f>IF(Q9="","",SUM(Q7:Q9))</f>
        <v>819862.35000000033</v>
      </c>
      <c r="R20" s="61">
        <f t="shared" si="16"/>
        <v>4.1843587430817744E-2</v>
      </c>
      <c r="T20" s="109" t="s">
        <v>85</v>
      </c>
      <c r="U20" s="117">
        <f t="shared" ref="U20:AI20" si="23">SUM(U7:U9)</f>
        <v>127825.96000000005</v>
      </c>
      <c r="V20" s="154">
        <f t="shared" si="23"/>
        <v>131829.77699999997</v>
      </c>
      <c r="W20" s="154">
        <f t="shared" si="23"/>
        <v>147637.00799999994</v>
      </c>
      <c r="X20" s="154">
        <f t="shared" si="23"/>
        <v>147798.02600000007</v>
      </c>
      <c r="Y20" s="154">
        <f t="shared" si="23"/>
        <v>150261.35799999989</v>
      </c>
      <c r="Z20" s="154">
        <f t="shared" si="23"/>
        <v>154060.902</v>
      </c>
      <c r="AA20" s="154">
        <f t="shared" si="23"/>
        <v>149616.23400000005</v>
      </c>
      <c r="AB20" s="154">
        <f t="shared" si="23"/>
        <v>163461.9059999999</v>
      </c>
      <c r="AC20" s="154">
        <f t="shared" si="23"/>
        <v>175986.76699999999</v>
      </c>
      <c r="AD20" s="154">
        <f t="shared" si="23"/>
        <v>179661.59399999992</v>
      </c>
      <c r="AE20" s="154">
        <f t="shared" si="23"/>
        <v>185422.15799999988</v>
      </c>
      <c r="AF20" s="154">
        <f t="shared" si="23"/>
        <v>208515.4380000002</v>
      </c>
      <c r="AG20" s="154">
        <f t="shared" si="23"/>
        <v>211263.07400000002</v>
      </c>
      <c r="AH20" s="154">
        <f t="shared" ref="AH20" si="24">SUM(AH7:AH9)</f>
        <v>210042.29800000007</v>
      </c>
      <c r="AI20" s="154">
        <f t="shared" si="23"/>
        <v>214581.02500000031</v>
      </c>
      <c r="AJ20" s="119">
        <f>IF(AJ9="","",SUM(AJ7:AJ9))</f>
        <v>217669.6650000001</v>
      </c>
      <c r="AK20" s="61">
        <f t="shared" si="17"/>
        <v>1.439381697426311E-2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 t="shared" si="13"/>
        <v>2.8102994877601537</v>
      </c>
      <c r="BA20" s="156">
        <f t="shared" si="14"/>
        <v>2.726797551815646</v>
      </c>
      <c r="BB20" s="302">
        <f>IF(AJ20="","",(AJ20/Q20)*10)</f>
        <v>2.6549537858397816</v>
      </c>
      <c r="BC20" s="61">
        <f t="shared" si="15"/>
        <v>-2.6347304708421428E-2</v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P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" si="26">SUM(O10:O12)</f>
        <v>832278.08000000007</v>
      </c>
      <c r="P21" s="154">
        <f t="shared" si="25"/>
        <v>932268.52000000025</v>
      </c>
      <c r="Q21" s="119" t="str">
        <f>IF(Q12="","",SUM(Q10:Q12))</f>
        <v/>
      </c>
      <c r="R21" s="52" t="str">
        <f t="shared" si="16"/>
        <v/>
      </c>
      <c r="T21" s="109" t="s">
        <v>86</v>
      </c>
      <c r="U21" s="117">
        <f t="shared" ref="U21:AI21" si="27">SUM(U10:U12)</f>
        <v>139067.76800000004</v>
      </c>
      <c r="V21" s="154">
        <f t="shared" si="27"/>
        <v>148853.359</v>
      </c>
      <c r="W21" s="154">
        <f t="shared" si="27"/>
        <v>154274.67400000006</v>
      </c>
      <c r="X21" s="154">
        <f t="shared" si="27"/>
        <v>163160.30300000007</v>
      </c>
      <c r="Y21" s="154">
        <f t="shared" si="27"/>
        <v>160986.291</v>
      </c>
      <c r="Z21" s="154">
        <f t="shared" si="27"/>
        <v>173530.01899999991</v>
      </c>
      <c r="AA21" s="154">
        <f t="shared" si="27"/>
        <v>163064.24500000002</v>
      </c>
      <c r="AB21" s="154">
        <f t="shared" si="27"/>
        <v>184238.13600000006</v>
      </c>
      <c r="AC21" s="154">
        <f t="shared" si="27"/>
        <v>191848.58100000001</v>
      </c>
      <c r="AD21" s="154">
        <f t="shared" si="27"/>
        <v>185481.71500000003</v>
      </c>
      <c r="AE21" s="154">
        <f t="shared" si="27"/>
        <v>184152.50399999987</v>
      </c>
      <c r="AF21" s="154">
        <f t="shared" si="27"/>
        <v>229727.8189999999</v>
      </c>
      <c r="AG21" s="154">
        <f t="shared" si="27"/>
        <v>219493.56100000002</v>
      </c>
      <c r="AH21" s="154">
        <f t="shared" ref="AH21" si="28">SUM(AH10:AH12)</f>
        <v>236814.40700000006</v>
      </c>
      <c r="AI21" s="154">
        <f t="shared" si="27"/>
        <v>240002.68499999988</v>
      </c>
      <c r="AJ21" s="119" t="str">
        <f>IF(AJ12="","",SUM(AJ10:AJ12))</f>
        <v/>
      </c>
      <c r="AK21" s="52" t="str">
        <f t="shared" si="17"/>
        <v/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4"/>
        <v>2.5743943922937547</v>
      </c>
      <c r="BB21" s="303" t="str">
        <f t="shared" ref="BB21:BB23" si="29">IF(AJ21="","",(AJ21/Q21)*10)</f>
        <v/>
      </c>
      <c r="BC21" s="52" t="str">
        <f t="shared" si="15"/>
        <v/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P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" si="31">SUM(O13:O15)</f>
        <v>830495.60000000009</v>
      </c>
      <c r="P22" s="154">
        <f t="shared" si="30"/>
        <v>877176.44999999937</v>
      </c>
      <c r="Q22" s="119" t="str">
        <f>IF(Q15="","",SUM(Q13:Q15))</f>
        <v/>
      </c>
      <c r="R22" s="52" t="str">
        <f t="shared" si="16"/>
        <v/>
      </c>
      <c r="T22" s="109" t="s">
        <v>87</v>
      </c>
      <c r="U22" s="117">
        <f t="shared" ref="U22:AI22" si="32">SUM(U13:U15)</f>
        <v>158206.60300000003</v>
      </c>
      <c r="V22" s="154">
        <f t="shared" si="32"/>
        <v>169988.98999999996</v>
      </c>
      <c r="W22" s="154">
        <f t="shared" si="32"/>
        <v>174028.42199999993</v>
      </c>
      <c r="X22" s="154">
        <f t="shared" si="32"/>
        <v>185845.58100000009</v>
      </c>
      <c r="Y22" s="154">
        <f t="shared" si="32"/>
        <v>187208.74600000004</v>
      </c>
      <c r="Z22" s="154">
        <f t="shared" si="32"/>
        <v>184869.60900000014</v>
      </c>
      <c r="AA22" s="154">
        <f t="shared" si="32"/>
        <v>182230.02000000002</v>
      </c>
      <c r="AB22" s="154">
        <f t="shared" si="32"/>
        <v>187633.69599999988</v>
      </c>
      <c r="AC22" s="154">
        <f t="shared" si="32"/>
        <v>192412.99599999998</v>
      </c>
      <c r="AD22" s="154">
        <f t="shared" si="32"/>
        <v>210505.53399999993</v>
      </c>
      <c r="AE22" s="154">
        <f t="shared" si="32"/>
        <v>229542.15600000002</v>
      </c>
      <c r="AF22" s="154">
        <f t="shared" si="32"/>
        <v>232578.478</v>
      </c>
      <c r="AG22" s="154">
        <f t="shared" si="32"/>
        <v>243737.14000000025</v>
      </c>
      <c r="AH22" s="154">
        <f t="shared" ref="AH22" si="33">SUM(AH13:AH15)</f>
        <v>233950.72700000019</v>
      </c>
      <c r="AI22" s="154">
        <f t="shared" si="32"/>
        <v>242039.33399999983</v>
      </c>
      <c r="AJ22" s="119" t="str">
        <f>IF(AJ15="","",SUM(AJ13:AJ15))</f>
        <v/>
      </c>
      <c r="AK22" s="52" t="str">
        <f t="shared" si="17"/>
        <v/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4"/>
        <v>2.7593004121348672</v>
      </c>
      <c r="BB22" s="303" t="str">
        <f t="shared" si="29"/>
        <v/>
      </c>
      <c r="BC22" s="52" t="str">
        <f t="shared" si="15"/>
        <v/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P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" si="35">SUM(O16:O18)</f>
        <v>779776.2899999998</v>
      </c>
      <c r="P23" s="155">
        <f t="shared" si="34"/>
        <v>870522.78000000061</v>
      </c>
      <c r="Q23" s="123" t="str">
        <f>IF(Q18="","",SUM(Q16:Q18))</f>
        <v/>
      </c>
      <c r="R23" s="55" t="str">
        <f t="shared" si="16"/>
        <v/>
      </c>
      <c r="T23" s="110" t="s">
        <v>88</v>
      </c>
      <c r="U23" s="196">
        <f t="shared" ref="U23:AI23" si="36">SUM(U16:U18)</f>
        <v>189279.87400000004</v>
      </c>
      <c r="V23" s="155">
        <f t="shared" si="36"/>
        <v>206246.13400000002</v>
      </c>
      <c r="W23" s="155">
        <f t="shared" si="36"/>
        <v>227564.73100000003</v>
      </c>
      <c r="X23" s="155">
        <f t="shared" si="36"/>
        <v>223989.65199999989</v>
      </c>
      <c r="Y23" s="155">
        <f t="shared" si="36"/>
        <v>227828.40799999997</v>
      </c>
      <c r="Z23" s="155">
        <f t="shared" si="36"/>
        <v>223073.37500000009</v>
      </c>
      <c r="AA23" s="155">
        <f t="shared" si="36"/>
        <v>229063.12599999984</v>
      </c>
      <c r="AB23" s="155">
        <f t="shared" si="36"/>
        <v>242707.26199999999</v>
      </c>
      <c r="AC23" s="155">
        <f t="shared" si="36"/>
        <v>240093.19299999997</v>
      </c>
      <c r="AD23" s="155">
        <f t="shared" si="36"/>
        <v>243753.495</v>
      </c>
      <c r="AE23" s="155">
        <f t="shared" si="36"/>
        <v>257072.85799999989</v>
      </c>
      <c r="AF23" s="155">
        <f t="shared" si="36"/>
        <v>256615.4160000002</v>
      </c>
      <c r="AG23" s="155">
        <f t="shared" si="36"/>
        <v>264469.51299999969</v>
      </c>
      <c r="AH23" s="155">
        <f t="shared" ref="AH23" si="37">SUM(AH16:AH18)</f>
        <v>243824.8679999999</v>
      </c>
      <c r="AI23" s="155">
        <f t="shared" si="36"/>
        <v>268940.57699999993</v>
      </c>
      <c r="AJ23" s="123" t="str">
        <f>IF(AJ18="","",SUM(AJ16:AJ18))</f>
        <v/>
      </c>
      <c r="AK23" s="55" t="str">
        <f t="shared" si="17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AY23" si="38">IF(W18="","",(W23/D23)*10)</f>
        <v>2.363592154138149</v>
      </c>
      <c r="AP23" s="158">
        <f t="shared" si="38"/>
        <v>2.8478316593348785</v>
      </c>
      <c r="AQ23" s="158">
        <f t="shared" si="38"/>
        <v>2.895775220890676</v>
      </c>
      <c r="AR23" s="158">
        <f t="shared" si="38"/>
        <v>2.9687767979556323</v>
      </c>
      <c r="AS23" s="158">
        <f t="shared" si="38"/>
        <v>3.0270235404625998</v>
      </c>
      <c r="AT23" s="158">
        <f t="shared" si="38"/>
        <v>2.8270139600458304</v>
      </c>
      <c r="AU23" s="158">
        <f t="shared" si="38"/>
        <v>3.1505149144959335</v>
      </c>
      <c r="AV23" s="158">
        <f t="shared" si="38"/>
        <v>3.012412183728137</v>
      </c>
      <c r="AW23" s="158">
        <f t="shared" si="38"/>
        <v>2.9591985197702608</v>
      </c>
      <c r="AX23" s="158">
        <f t="shared" si="38"/>
        <v>3.0100187840397759</v>
      </c>
      <c r="AY23" s="158">
        <f t="shared" si="38"/>
        <v>3.0931421227564533</v>
      </c>
      <c r="AZ23" s="158">
        <f t="shared" ref="AZ23" si="39">IF(AH18="","",(AH23/O23)*10)</f>
        <v>3.126856652694582</v>
      </c>
      <c r="BA23" s="158">
        <f t="shared" ref="BA23" si="40">IF(AI18="","",(AI23/P23)*10)</f>
        <v>3.0894145814311686</v>
      </c>
      <c r="BB23" s="304" t="str">
        <f t="shared" si="29"/>
        <v/>
      </c>
      <c r="BC23" s="55" t="str">
        <f t="shared" si="15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50" t="s">
        <v>2</v>
      </c>
      <c r="B26" s="352" t="s">
        <v>72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7"/>
      <c r="R26" s="348" t="s">
        <v>149</v>
      </c>
      <c r="T26" s="353" t="s">
        <v>3</v>
      </c>
      <c r="U26" s="345" t="s">
        <v>72</v>
      </c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7"/>
      <c r="AK26" s="348" t="s">
        <v>149</v>
      </c>
      <c r="AM26" s="345" t="s">
        <v>72</v>
      </c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7"/>
      <c r="BC26" s="348" t="str">
        <f>AK26</f>
        <v>D       2025/2024</v>
      </c>
      <c r="BF26" s="105"/>
    </row>
    <row r="27" spans="1:58" ht="20.100000000000001" customHeight="1" thickBot="1" x14ac:dyDescent="0.3">
      <c r="A27" s="351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133">
        <v>2025</v>
      </c>
      <c r="R27" s="349"/>
      <c r="T27" s="354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49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49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105566.89000000003</v>
      </c>
      <c r="Q29" s="112">
        <v>115175.64999999997</v>
      </c>
      <c r="R29" s="61">
        <f>IF(Q29="","",(Q29-P29)/P29)</f>
        <v>9.1020584200215943E-2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29593.745000000035</v>
      </c>
      <c r="AJ29" s="112">
        <v>30680.912000000026</v>
      </c>
      <c r="AK29" s="61">
        <f>(AJ29-AI29)/AI29</f>
        <v>3.6736377906885019E-2</v>
      </c>
      <c r="AM29" s="197">
        <f t="shared" ref="AM29:AM38" si="41">(U29/B29)*10</f>
        <v>2.7191842704023532</v>
      </c>
      <c r="AN29" s="156">
        <f t="shared" ref="AN29:AN38" si="42">(V29/C29)*10</f>
        <v>2.7800309700828514</v>
      </c>
      <c r="AO29" s="156">
        <f t="shared" ref="AO29:AO38" si="43">(W29/D29)*10</f>
        <v>1.9785027216642543</v>
      </c>
      <c r="AP29" s="156">
        <f t="shared" ref="AP29:AP38" si="44">(X29/E29)*10</f>
        <v>2.1318199900464254</v>
      </c>
      <c r="AQ29" s="156">
        <f t="shared" ref="AQ29:AQ38" si="45">(Y29/F29)*10</f>
        <v>2.8836241613634588</v>
      </c>
      <c r="AR29" s="156">
        <f t="shared" ref="AR29:AR38" si="46">(Z29/G29)*10</f>
        <v>2.8113968285340656</v>
      </c>
      <c r="AS29" s="156">
        <f t="shared" ref="AS29:AS38" si="47">(AA29/H29)*10</f>
        <v>2.849648832409958</v>
      </c>
      <c r="AT29" s="156">
        <f t="shared" ref="AT29:AT38" si="48">(AB29/I29)*10</f>
        <v>2.7402501496381166</v>
      </c>
      <c r="AU29" s="156">
        <f t="shared" ref="AU29:AU38" si="49">(AC29/J29)*10</f>
        <v>2.5088253749107055</v>
      </c>
      <c r="AV29" s="156">
        <f t="shared" ref="AV29:AV38" si="50">(AD29/K29)*10</f>
        <v>2.713367743379365</v>
      </c>
      <c r="AW29" s="156">
        <f t="shared" ref="AW29:AW38" si="51">(AE29/L29)*10</f>
        <v>2.7634057686437541</v>
      </c>
      <c r="AX29" s="156">
        <f t="shared" ref="AX29:AX38" si="52">(AF29/M29)*10</f>
        <v>2.8185167159702846</v>
      </c>
      <c r="AY29" s="156">
        <f t="shared" ref="AY29" si="53">(AG29/N29)*10</f>
        <v>2.7810398942869212</v>
      </c>
      <c r="AZ29" s="156">
        <f t="shared" ref="AZ29" si="54">(AH29/O29)*10</f>
        <v>2.8049428744170504</v>
      </c>
      <c r="BA29" s="156">
        <f t="shared" ref="BA29" si="55">(AI29/P29)*10</f>
        <v>2.8033169301473242</v>
      </c>
      <c r="BB29" s="156">
        <f t="shared" ref="BB29" si="56">(AJ29/Q29)*10</f>
        <v>2.663836670337874</v>
      </c>
      <c r="BC29" s="61">
        <f t="shared" ref="BC29:BC42" si="57">IF(BB29="","",(BB29-BA29)/BA29)</f>
        <v>-4.975543732121649E-2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124385.84999999987</v>
      </c>
      <c r="Q30" s="119">
        <v>131933.60999999996</v>
      </c>
      <c r="R30" s="52">
        <f t="shared" ref="R30:R45" si="58">IF(Q30="","",(Q30-P30)/P30)</f>
        <v>6.0680214027560929E-2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32887.23000000001</v>
      </c>
      <c r="AJ30" s="119">
        <v>32201.516999999996</v>
      </c>
      <c r="AK30" s="52">
        <f>IF(AJ30="","",(AJ30-AI30)/AI30)</f>
        <v>-2.0850433435713925E-2</v>
      </c>
      <c r="AM30" s="198">
        <f t="shared" si="41"/>
        <v>2.7879398375187985</v>
      </c>
      <c r="AN30" s="157">
        <f t="shared" si="42"/>
        <v>2.0427271510143492</v>
      </c>
      <c r="AO30" s="157">
        <f t="shared" si="43"/>
        <v>2.0896835533292704</v>
      </c>
      <c r="AP30" s="157">
        <f t="shared" si="44"/>
        <v>1.9668833753855519</v>
      </c>
      <c r="AQ30" s="157">
        <f t="shared" si="45"/>
        <v>2.7208012815111413</v>
      </c>
      <c r="AR30" s="157">
        <f t="shared" si="46"/>
        <v>2.8186535496385967</v>
      </c>
      <c r="AS30" s="157">
        <f t="shared" si="47"/>
        <v>2.5500559099287456</v>
      </c>
      <c r="AT30" s="157">
        <f t="shared" si="48"/>
        <v>2.5589202711163801</v>
      </c>
      <c r="AU30" s="157">
        <f t="shared" si="49"/>
        <v>2.135369876877645</v>
      </c>
      <c r="AV30" s="157">
        <f t="shared" si="50"/>
        <v>2.795967218099392</v>
      </c>
      <c r="AW30" s="157">
        <f t="shared" si="51"/>
        <v>2.5867100565456687</v>
      </c>
      <c r="AX30" s="157">
        <f t="shared" si="52"/>
        <v>2.702163825618805</v>
      </c>
      <c r="AY30" s="157">
        <f t="shared" ref="AY30:AY38" si="59">(AG30/N30)*10</f>
        <v>2.8538574514087225</v>
      </c>
      <c r="AZ30" s="157">
        <f t="shared" ref="AZ30:AZ38" si="60">(AH30/O30)*10</f>
        <v>2.8045980686445504</v>
      </c>
      <c r="BA30" s="157">
        <f t="shared" ref="BA30:BA38" si="61">(AI30/P30)*10</f>
        <v>2.6439687472489872</v>
      </c>
      <c r="BB30" s="157">
        <f>IF(AJ30="","",(AJ30/Q30)*10)</f>
        <v>2.4407364431246901</v>
      </c>
      <c r="BC30" s="52">
        <f t="shared" si="57"/>
        <v>-7.6866379126363557E-2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145426.52000000008</v>
      </c>
      <c r="Q31" s="119">
        <v>135309.50999999995</v>
      </c>
      <c r="R31" s="52">
        <f t="shared" si="58"/>
        <v>-6.9567847735063179E-2</v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35565.771999999997</v>
      </c>
      <c r="AJ31" s="119">
        <v>34444.531999999985</v>
      </c>
      <c r="AK31" s="52">
        <f t="shared" ref="AK31:AK45" si="62">IF(AJ31="","",(AJ31-AI31)/AI31)</f>
        <v>-3.1525816450715949E-2</v>
      </c>
      <c r="AM31" s="198">
        <f t="shared" si="41"/>
        <v>2.0964781146598703</v>
      </c>
      <c r="AN31" s="157">
        <f t="shared" si="42"/>
        <v>2.4308336581123937</v>
      </c>
      <c r="AO31" s="157">
        <f t="shared" si="43"/>
        <v>1.9152653234034593</v>
      </c>
      <c r="AP31" s="157">
        <f t="shared" si="44"/>
        <v>2.2929730300085991</v>
      </c>
      <c r="AQ31" s="157">
        <f t="shared" si="45"/>
        <v>2.7059927155303445</v>
      </c>
      <c r="AR31" s="157">
        <f t="shared" si="46"/>
        <v>2.7063088774745574</v>
      </c>
      <c r="AS31" s="157">
        <f t="shared" si="47"/>
        <v>2.0927770392969895</v>
      </c>
      <c r="AT31" s="157">
        <f t="shared" si="48"/>
        <v>2.8047938509619263</v>
      </c>
      <c r="AU31" s="157">
        <f t="shared" si="49"/>
        <v>2.691589892008329</v>
      </c>
      <c r="AV31" s="157">
        <f t="shared" si="50"/>
        <v>2.7142155595131729</v>
      </c>
      <c r="AW31" s="157">
        <f t="shared" si="51"/>
        <v>2.6248636127218381</v>
      </c>
      <c r="AX31" s="157">
        <f t="shared" si="52"/>
        <v>2.6944911272557897</v>
      </c>
      <c r="AY31" s="157">
        <f t="shared" si="59"/>
        <v>2.8176742788291529</v>
      </c>
      <c r="AZ31" s="157">
        <f t="shared" si="60"/>
        <v>2.7981723780518082</v>
      </c>
      <c r="BA31" s="157">
        <f t="shared" si="61"/>
        <v>2.4456180344547871</v>
      </c>
      <c r="BB31" s="157">
        <f t="shared" ref="BB31:BB40" si="63">IF(AJ31="","",(AJ31/Q31)*10)</f>
        <v>2.5456105782956424</v>
      </c>
      <c r="BC31" s="52">
        <f t="shared" si="57"/>
        <v>4.0886410891693932E-2</v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153539.14000000007</v>
      </c>
      <c r="Q32" s="119">
        <v>141756.85999999978</v>
      </c>
      <c r="R32" s="52">
        <f t="shared" si="58"/>
        <v>-7.6737957500610493E-2</v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36595.035999999993</v>
      </c>
      <c r="AJ32" s="119">
        <v>35126.490000000042</v>
      </c>
      <c r="AK32" s="52">
        <f t="shared" si="62"/>
        <v>-4.0129650371158301E-2</v>
      </c>
      <c r="AM32" s="198">
        <f t="shared" si="41"/>
        <v>2.2914270225780289</v>
      </c>
      <c r="AN32" s="157">
        <f t="shared" si="42"/>
        <v>1.9145717289185553</v>
      </c>
      <c r="AO32" s="157">
        <f t="shared" si="43"/>
        <v>2.1035922277296368</v>
      </c>
      <c r="AP32" s="157">
        <f t="shared" si="44"/>
        <v>2.004869476200021</v>
      </c>
      <c r="AQ32" s="157">
        <f t="shared" si="45"/>
        <v>2.7051742263548508</v>
      </c>
      <c r="AR32" s="157">
        <f t="shared" si="46"/>
        <v>2.7930772105810764</v>
      </c>
      <c r="AS32" s="157">
        <f t="shared" si="47"/>
        <v>2.0109938298336294</v>
      </c>
      <c r="AT32" s="157">
        <f t="shared" si="48"/>
        <v>2.3678384891138591</v>
      </c>
      <c r="AU32" s="157">
        <f t="shared" si="49"/>
        <v>2.2640842936783332</v>
      </c>
      <c r="AV32" s="157">
        <f t="shared" si="50"/>
        <v>2.578341806144997</v>
      </c>
      <c r="AW32" s="157">
        <f t="shared" si="51"/>
        <v>2.6090495071464521</v>
      </c>
      <c r="AX32" s="157">
        <f t="shared" si="52"/>
        <v>2.6516092544009791</v>
      </c>
      <c r="AY32" s="157">
        <f t="shared" si="59"/>
        <v>2.6528187763991968</v>
      </c>
      <c r="AZ32" s="157">
        <f t="shared" si="60"/>
        <v>2.6880382267319995</v>
      </c>
      <c r="BA32" s="157">
        <f t="shared" si="61"/>
        <v>2.3834336964502976</v>
      </c>
      <c r="BB32" s="157">
        <f t="shared" si="63"/>
        <v>2.4779393392319844</v>
      </c>
      <c r="BC32" s="52">
        <f t="shared" si="57"/>
        <v>3.9651047529636024E-2</v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158668.93999999986</v>
      </c>
      <c r="Q33" s="119"/>
      <c r="R33" s="52" t="str">
        <f t="shared" si="58"/>
        <v/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37520.993999999999</v>
      </c>
      <c r="AJ33" s="119"/>
      <c r="AK33" s="52" t="str">
        <f t="shared" si="62"/>
        <v/>
      </c>
      <c r="AM33" s="198">
        <f t="shared" si="41"/>
        <v>2.4552842575993914</v>
      </c>
      <c r="AN33" s="157">
        <f t="shared" si="42"/>
        <v>2.2012427902355096</v>
      </c>
      <c r="AO33" s="157">
        <f t="shared" si="43"/>
        <v>1.8923654382954234</v>
      </c>
      <c r="AP33" s="157">
        <f t="shared" si="44"/>
        <v>2.3594416740317734</v>
      </c>
      <c r="AQ33" s="157">
        <f t="shared" si="45"/>
        <v>2.6818729356906932</v>
      </c>
      <c r="AR33" s="157">
        <f t="shared" si="46"/>
        <v>2.7474026310017368</v>
      </c>
      <c r="AS33" s="157">
        <f t="shared" si="47"/>
        <v>2.3909894211379137</v>
      </c>
      <c r="AT33" s="157">
        <f t="shared" si="48"/>
        <v>2.6441904855347453</v>
      </c>
      <c r="AU33" s="157">
        <f t="shared" si="49"/>
        <v>2.4025006171809284</v>
      </c>
      <c r="AV33" s="157">
        <f t="shared" si="50"/>
        <v>2.5432874794546838</v>
      </c>
      <c r="AW33" s="157">
        <f t="shared" si="51"/>
        <v>2.5567507968930014</v>
      </c>
      <c r="AX33" s="157">
        <f t="shared" si="52"/>
        <v>2.7072195800906469</v>
      </c>
      <c r="AY33" s="157">
        <f t="shared" si="59"/>
        <v>2.6754694876637215</v>
      </c>
      <c r="AZ33" s="157">
        <f t="shared" si="60"/>
        <v>2.6889600884413358</v>
      </c>
      <c r="BA33" s="157">
        <f t="shared" si="61"/>
        <v>2.3647346481296232</v>
      </c>
      <c r="BB33" s="157" t="str">
        <f t="shared" si="63"/>
        <v/>
      </c>
      <c r="BC33" s="52" t="str">
        <f t="shared" si="57"/>
        <v/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141232.40999999992</v>
      </c>
      <c r="Q34" s="119"/>
      <c r="R34" s="52" t="str">
        <f t="shared" si="58"/>
        <v/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33340.472000000009</v>
      </c>
      <c r="AJ34" s="119"/>
      <c r="AK34" s="52" t="str">
        <f t="shared" si="62"/>
        <v/>
      </c>
      <c r="AM34" s="198">
        <f t="shared" si="41"/>
        <v>2.1020165625234823</v>
      </c>
      <c r="AN34" s="157">
        <f t="shared" si="42"/>
        <v>1.7740098041642658</v>
      </c>
      <c r="AO34" s="157">
        <f t="shared" si="43"/>
        <v>2.354680177351006</v>
      </c>
      <c r="AP34" s="157">
        <f t="shared" si="44"/>
        <v>1.9712545810595916</v>
      </c>
      <c r="AQ34" s="157">
        <f t="shared" si="45"/>
        <v>2.5708010782503732</v>
      </c>
      <c r="AR34" s="157">
        <f t="shared" si="46"/>
        <v>2.691606613908089</v>
      </c>
      <c r="AS34" s="157">
        <f t="shared" si="47"/>
        <v>2.5245321454200687</v>
      </c>
      <c r="AT34" s="157">
        <f t="shared" si="48"/>
        <v>2.3212555829506831</v>
      </c>
      <c r="AU34" s="157">
        <f t="shared" si="49"/>
        <v>2.4196352167128494</v>
      </c>
      <c r="AV34" s="157">
        <f t="shared" si="50"/>
        <v>2.6077093653063175</v>
      </c>
      <c r="AW34" s="157">
        <f t="shared" si="51"/>
        <v>2.6111078111666934</v>
      </c>
      <c r="AX34" s="157">
        <f t="shared" si="52"/>
        <v>2.7174495870537294</v>
      </c>
      <c r="AY34" s="157">
        <f t="shared" si="59"/>
        <v>2.6468771860293314</v>
      </c>
      <c r="AZ34" s="157">
        <f t="shared" si="60"/>
        <v>2.6921494721951751</v>
      </c>
      <c r="BA34" s="157">
        <f t="shared" si="61"/>
        <v>2.3606813761798744</v>
      </c>
      <c r="BB34" s="157" t="str">
        <f t="shared" si="63"/>
        <v/>
      </c>
      <c r="BC34" s="52" t="str">
        <f t="shared" si="57"/>
        <v/>
      </c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143461.5299999998</v>
      </c>
      <c r="Q35" s="119"/>
      <c r="R35" s="52" t="str">
        <f t="shared" si="58"/>
        <v/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34917.858999999997</v>
      </c>
      <c r="AJ35" s="119"/>
      <c r="AK35" s="52" t="str">
        <f t="shared" si="62"/>
        <v/>
      </c>
      <c r="AM35" s="198">
        <f t="shared" si="41"/>
        <v>2.5730718413288924</v>
      </c>
      <c r="AN35" s="157">
        <f t="shared" si="42"/>
        <v>2.1152117341675951</v>
      </c>
      <c r="AO35" s="157">
        <f t="shared" si="43"/>
        <v>2.0786182429808124</v>
      </c>
      <c r="AP35" s="157">
        <f t="shared" si="44"/>
        <v>2.2082312689324564</v>
      </c>
      <c r="AQ35" s="157">
        <f t="shared" si="45"/>
        <v>2.8364029516511247</v>
      </c>
      <c r="AR35" s="157">
        <f t="shared" si="46"/>
        <v>2.9159914494554884</v>
      </c>
      <c r="AS35" s="157">
        <f t="shared" si="47"/>
        <v>2.6482236092860245</v>
      </c>
      <c r="AT35" s="157">
        <f t="shared" si="48"/>
        <v>2.4414298807413699</v>
      </c>
      <c r="AU35" s="157">
        <f t="shared" si="49"/>
        <v>2.5776024338708856</v>
      </c>
      <c r="AV35" s="157">
        <f t="shared" si="50"/>
        <v>2.962909422884465</v>
      </c>
      <c r="AW35" s="157">
        <f t="shared" si="51"/>
        <v>2.6702840031607016</v>
      </c>
      <c r="AX35" s="157">
        <f t="shared" si="52"/>
        <v>2.9177581046988688</v>
      </c>
      <c r="AY35" s="157">
        <f t="shared" si="59"/>
        <v>2.6024694558995529</v>
      </c>
      <c r="AZ35" s="157">
        <f t="shared" si="60"/>
        <v>2.6894941599719639</v>
      </c>
      <c r="BA35" s="157">
        <f t="shared" si="61"/>
        <v>2.4339527816272448</v>
      </c>
      <c r="BB35" s="157" t="str">
        <f t="shared" si="63"/>
        <v/>
      </c>
      <c r="BC35" s="52" t="str">
        <f t="shared" si="57"/>
        <v/>
      </c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104110.29999999983</v>
      </c>
      <c r="Q36" s="119"/>
      <c r="R36" s="52" t="str">
        <f t="shared" si="58"/>
        <v/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25855.660000000033</v>
      </c>
      <c r="AJ36" s="119"/>
      <c r="AK36" s="52" t="str">
        <f t="shared" si="62"/>
        <v/>
      </c>
      <c r="AM36" s="198">
        <f t="shared" si="41"/>
        <v>2.596858038930463</v>
      </c>
      <c r="AN36" s="157">
        <f t="shared" si="42"/>
        <v>2.5390380338304137</v>
      </c>
      <c r="AO36" s="157">
        <f t="shared" si="43"/>
        <v>2.4369051446930676</v>
      </c>
      <c r="AP36" s="157">
        <f t="shared" si="44"/>
        <v>3.0047628823362675</v>
      </c>
      <c r="AQ36" s="157">
        <f t="shared" si="45"/>
        <v>2.8217482283915563</v>
      </c>
      <c r="AR36" s="157">
        <f t="shared" si="46"/>
        <v>3.0548593316653818</v>
      </c>
      <c r="AS36" s="157">
        <f t="shared" si="47"/>
        <v>2.4088946240090925</v>
      </c>
      <c r="AT36" s="157">
        <f t="shared" si="48"/>
        <v>2.4788911781300693</v>
      </c>
      <c r="AU36" s="157">
        <f t="shared" si="49"/>
        <v>2.6460630977752024</v>
      </c>
      <c r="AV36" s="157">
        <f t="shared" si="50"/>
        <v>2.7962553403787336</v>
      </c>
      <c r="AW36" s="157">
        <f t="shared" si="51"/>
        <v>2.8847610738564002</v>
      </c>
      <c r="AX36" s="157">
        <f t="shared" si="52"/>
        <v>2.8576564297455391</v>
      </c>
      <c r="AY36" s="157">
        <f t="shared" si="59"/>
        <v>2.6836987129770478</v>
      </c>
      <c r="AZ36" s="157">
        <f t="shared" si="60"/>
        <v>2.7439739186098122</v>
      </c>
      <c r="BA36" s="157">
        <f t="shared" si="61"/>
        <v>2.4834872246069866</v>
      </c>
      <c r="BB36" s="157" t="str">
        <f t="shared" si="63"/>
        <v/>
      </c>
      <c r="BC36" s="52" t="str">
        <f t="shared" si="57"/>
        <v/>
      </c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109678.61999999991</v>
      </c>
      <c r="Q37" s="119"/>
      <c r="R37" s="52" t="str">
        <f t="shared" si="58"/>
        <v/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33975.414000000019</v>
      </c>
      <c r="AI37" s="154">
        <v>34699.516999999971</v>
      </c>
      <c r="AJ37" s="119"/>
      <c r="AK37" s="52" t="str">
        <f t="shared" si="62"/>
        <v/>
      </c>
      <c r="AM37" s="198">
        <f t="shared" si="41"/>
        <v>2.6609147163514684</v>
      </c>
      <c r="AN37" s="157">
        <f t="shared" si="42"/>
        <v>2.4477706740286518</v>
      </c>
      <c r="AO37" s="157">
        <f t="shared" si="43"/>
        <v>2.1417496349682335</v>
      </c>
      <c r="AP37" s="157">
        <f t="shared" si="44"/>
        <v>2.5106144445623939</v>
      </c>
      <c r="AQ37" s="157">
        <f t="shared" si="45"/>
        <v>3.1842521435822113</v>
      </c>
      <c r="AR37" s="157">
        <f t="shared" si="46"/>
        <v>3.3649454435831103</v>
      </c>
      <c r="AS37" s="157">
        <f t="shared" si="47"/>
        <v>2.7034880868546924</v>
      </c>
      <c r="AT37" s="157">
        <f t="shared" si="48"/>
        <v>2.6358170139749189</v>
      </c>
      <c r="AU37" s="157">
        <f t="shared" si="49"/>
        <v>3.1656773651131371</v>
      </c>
      <c r="AV37" s="157">
        <f t="shared" si="50"/>
        <v>3.2745226936823624</v>
      </c>
      <c r="AW37" s="157">
        <f t="shared" si="51"/>
        <v>2.8372562827357921</v>
      </c>
      <c r="AX37" s="157">
        <f t="shared" si="52"/>
        <v>3.0130879305787333</v>
      </c>
      <c r="AY37" s="157">
        <f t="shared" si="59"/>
        <v>3.0865473679962045</v>
      </c>
      <c r="AZ37" s="157">
        <f t="shared" si="60"/>
        <v>2.9345794973729062</v>
      </c>
      <c r="BA37" s="157">
        <f t="shared" si="61"/>
        <v>3.1637448574754128</v>
      </c>
      <c r="BB37" s="157" t="str">
        <f t="shared" si="63"/>
        <v/>
      </c>
      <c r="BC37" s="52" t="str">
        <f t="shared" si="57"/>
        <v/>
      </c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140078.71999999986</v>
      </c>
      <c r="Q38" s="119"/>
      <c r="R38" s="52" t="str">
        <f t="shared" si="58"/>
        <v/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45000.822000000051</v>
      </c>
      <c r="AJ38" s="119"/>
      <c r="AK38" s="52" t="str">
        <f t="shared" si="62"/>
        <v/>
      </c>
      <c r="AM38" s="198">
        <f t="shared" si="41"/>
        <v>3.2539314368583776</v>
      </c>
      <c r="AN38" s="157">
        <f t="shared" si="42"/>
        <v>3.1337083285605001</v>
      </c>
      <c r="AO38" s="157">
        <f t="shared" si="43"/>
        <v>2.2562326611474677</v>
      </c>
      <c r="AP38" s="157">
        <f t="shared" si="44"/>
        <v>3.3901116276712977</v>
      </c>
      <c r="AQ38" s="157">
        <f t="shared" si="45"/>
        <v>3.3140091652530894</v>
      </c>
      <c r="AR38" s="157">
        <f t="shared" si="46"/>
        <v>3.4292885910740196</v>
      </c>
      <c r="AS38" s="157">
        <f t="shared" si="47"/>
        <v>3.2799387414257781</v>
      </c>
      <c r="AT38" s="157">
        <f t="shared" si="48"/>
        <v>3.0212068642228891</v>
      </c>
      <c r="AU38" s="157">
        <f t="shared" si="49"/>
        <v>3.2532448061198354</v>
      </c>
      <c r="AV38" s="157">
        <f t="shared" si="50"/>
        <v>3.4008016340950329</v>
      </c>
      <c r="AW38" s="157">
        <f t="shared" si="51"/>
        <v>3.1623807399392989</v>
      </c>
      <c r="AX38" s="157">
        <f t="shared" si="52"/>
        <v>3.1617372629813776</v>
      </c>
      <c r="AY38" s="157">
        <f t="shared" si="59"/>
        <v>3.1696496791985505</v>
      </c>
      <c r="AZ38" s="157">
        <f t="shared" si="60"/>
        <v>3.1868024521878535</v>
      </c>
      <c r="BA38" s="157">
        <f t="shared" si="61"/>
        <v>3.2125380643112744</v>
      </c>
      <c r="BB38" s="157" t="str">
        <f t="shared" si="63"/>
        <v/>
      </c>
      <c r="BC38" s="52" t="str">
        <f t="shared" si="57"/>
        <v/>
      </c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123937.77999999998</v>
      </c>
      <c r="Q39" s="119"/>
      <c r="R39" s="52" t="str">
        <f t="shared" si="58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39999.830999999984</v>
      </c>
      <c r="AJ39" s="119"/>
      <c r="AK39" s="52" t="str">
        <f t="shared" si="62"/>
        <v/>
      </c>
      <c r="AM39" s="198">
        <f t="shared" ref="AM39:AN45" si="64">(U39/B39)*10</f>
        <v>3.2414904621629503</v>
      </c>
      <c r="AN39" s="157">
        <f t="shared" si="64"/>
        <v>2.5668080317411479</v>
      </c>
      <c r="AO39" s="157">
        <f t="shared" ref="AO39:AY41" si="65">IF(W39="","",(W39/D39)*10)</f>
        <v>3.1227660965473962</v>
      </c>
      <c r="AP39" s="157">
        <f t="shared" si="65"/>
        <v>3.2923693141074821</v>
      </c>
      <c r="AQ39" s="157">
        <f t="shared" si="65"/>
        <v>3.4202920027254784</v>
      </c>
      <c r="AR39" s="157">
        <f t="shared" si="65"/>
        <v>3.4483133730908344</v>
      </c>
      <c r="AS39" s="157">
        <f t="shared" si="65"/>
        <v>3.0834533940913951</v>
      </c>
      <c r="AT39" s="157">
        <f t="shared" si="65"/>
        <v>2.9683270442133765</v>
      </c>
      <c r="AU39" s="157">
        <f t="shared" si="65"/>
        <v>3.3181225695901304</v>
      </c>
      <c r="AV39" s="157">
        <f t="shared" si="65"/>
        <v>3.2080125021789963</v>
      </c>
      <c r="AW39" s="157">
        <f t="shared" si="65"/>
        <v>3.0872727608300847</v>
      </c>
      <c r="AX39" s="157">
        <f t="shared" si="65"/>
        <v>3.0523879633076105</v>
      </c>
      <c r="AY39" s="157">
        <f t="shared" si="65"/>
        <v>3.1715278243097793</v>
      </c>
      <c r="AZ39" s="157">
        <f t="shared" ref="AZ39:AZ41" si="66">IF(AH39="","",(AH39/O39)*10)</f>
        <v>3.2930088970002629</v>
      </c>
      <c r="BA39" s="157">
        <f t="shared" ref="BA39:BA41" si="67">IF(AI39="","",(AI39/P39)*10)</f>
        <v>3.2274122547620254</v>
      </c>
      <c r="BB39" s="157" t="str">
        <f t="shared" si="63"/>
        <v/>
      </c>
      <c r="BC39" s="52" t="str">
        <f t="shared" si="57"/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99182.059999999954</v>
      </c>
      <c r="Q40" s="119"/>
      <c r="R40" s="52" t="str">
        <f t="shared" si="58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29753.206999999999</v>
      </c>
      <c r="AJ40" s="119"/>
      <c r="AK40" s="52" t="str">
        <f t="shared" si="62"/>
        <v/>
      </c>
      <c r="AM40" s="198">
        <f t="shared" si="64"/>
        <v>2.3641849315690981</v>
      </c>
      <c r="AN40" s="157">
        <f t="shared" si="64"/>
        <v>2.3331363931299971</v>
      </c>
      <c r="AO40" s="157">
        <f t="shared" si="65"/>
        <v>1.8672394304510065</v>
      </c>
      <c r="AP40" s="157">
        <f t="shared" si="65"/>
        <v>3.0775081161693092</v>
      </c>
      <c r="AQ40" s="157">
        <f t="shared" si="65"/>
        <v>3.1734234355002373</v>
      </c>
      <c r="AR40" s="157">
        <f t="shared" si="65"/>
        <v>3.0922544640903604</v>
      </c>
      <c r="AS40" s="157">
        <f t="shared" si="65"/>
        <v>2.9933333802103839</v>
      </c>
      <c r="AT40" s="157">
        <f t="shared" si="65"/>
        <v>2.4409599211403106</v>
      </c>
      <c r="AU40" s="157">
        <f t="shared" si="65"/>
        <v>3.0553693343062638</v>
      </c>
      <c r="AV40" s="157">
        <f t="shared" si="65"/>
        <v>2.9890526462560034</v>
      </c>
      <c r="AW40" s="157">
        <f t="shared" si="65"/>
        <v>3.0440906927318663</v>
      </c>
      <c r="AX40" s="157">
        <f t="shared" si="65"/>
        <v>2.8814276072156284</v>
      </c>
      <c r="AY40" s="157">
        <f t="shared" si="65"/>
        <v>2.9726921513406346</v>
      </c>
      <c r="AZ40" s="157">
        <f t="shared" si="66"/>
        <v>2.9321947483873201</v>
      </c>
      <c r="BA40" s="157">
        <f t="shared" si="67"/>
        <v>2.9998577363688566</v>
      </c>
      <c r="BB40" s="157" t="str">
        <f t="shared" si="63"/>
        <v/>
      </c>
      <c r="BC40" s="52" t="str">
        <f t="shared" si="57"/>
        <v/>
      </c>
      <c r="BF40" s="105"/>
    </row>
    <row r="41" spans="1:58" ht="20.100000000000001" customHeight="1" thickBot="1" x14ac:dyDescent="0.3">
      <c r="A41" s="35" t="str">
        <f>A19</f>
        <v>jan-abr</v>
      </c>
      <c r="B41" s="167">
        <f>SUM(B29:B32)</f>
        <v>466497.08999999991</v>
      </c>
      <c r="C41" s="168">
        <f t="shared" ref="C41:Q41" si="68">SUM(C29:C32)</f>
        <v>476729.12999999989</v>
      </c>
      <c r="D41" s="168">
        <f t="shared" si="68"/>
        <v>565383.82999999984</v>
      </c>
      <c r="E41" s="168">
        <f t="shared" si="68"/>
        <v>566049.28999999992</v>
      </c>
      <c r="F41" s="168">
        <f t="shared" si="68"/>
        <v>437114.58999999985</v>
      </c>
      <c r="G41" s="168">
        <f t="shared" si="68"/>
        <v>445525.9</v>
      </c>
      <c r="H41" s="168">
        <f t="shared" si="68"/>
        <v>538587.65999999992</v>
      </c>
      <c r="I41" s="168">
        <f t="shared" si="68"/>
        <v>464977.88</v>
      </c>
      <c r="J41" s="168">
        <f t="shared" si="68"/>
        <v>573500.99</v>
      </c>
      <c r="K41" s="168">
        <f t="shared" si="68"/>
        <v>494988.48</v>
      </c>
      <c r="L41" s="168">
        <f t="shared" si="68"/>
        <v>428211.86999999994</v>
      </c>
      <c r="M41" s="168">
        <f t="shared" si="68"/>
        <v>508283.20999999985</v>
      </c>
      <c r="N41" s="168">
        <f t="shared" si="68"/>
        <v>476059.80999999947</v>
      </c>
      <c r="O41" s="168">
        <f t="shared" si="68"/>
        <v>451249.4</v>
      </c>
      <c r="P41" s="168">
        <f t="shared" si="68"/>
        <v>528918.40000000014</v>
      </c>
      <c r="Q41" s="169">
        <f t="shared" si="68"/>
        <v>524175.62999999966</v>
      </c>
      <c r="R41" s="61">
        <f t="shared" si="58"/>
        <v>-8.9669219297352533E-3</v>
      </c>
      <c r="T41" s="109"/>
      <c r="U41" s="167">
        <f>SUM(U29:U32)</f>
        <v>111788.40499999996</v>
      </c>
      <c r="V41" s="168">
        <f t="shared" ref="V41:AJ41" si="69">SUM(V29:V32)</f>
        <v>106323.038</v>
      </c>
      <c r="W41" s="168">
        <f t="shared" si="69"/>
        <v>113778.02699999999</v>
      </c>
      <c r="X41" s="168">
        <f t="shared" si="69"/>
        <v>118139.96299999996</v>
      </c>
      <c r="Y41" s="168">
        <f t="shared" si="69"/>
        <v>120247.02200000004</v>
      </c>
      <c r="Z41" s="168">
        <f t="shared" si="69"/>
        <v>123742.80299999996</v>
      </c>
      <c r="AA41" s="168">
        <f t="shared" si="69"/>
        <v>123750.67000000001</v>
      </c>
      <c r="AB41" s="168">
        <f t="shared" si="69"/>
        <v>121368.93999999994</v>
      </c>
      <c r="AC41" s="168">
        <f t="shared" si="69"/>
        <v>136820.34</v>
      </c>
      <c r="AD41" s="168">
        <f t="shared" si="69"/>
        <v>133478.87699999998</v>
      </c>
      <c r="AE41" s="168">
        <f t="shared" si="69"/>
        <v>113250.95300000001</v>
      </c>
      <c r="AF41" s="168">
        <f t="shared" si="69"/>
        <v>137773.84300000008</v>
      </c>
      <c r="AG41" s="168">
        <f t="shared" si="69"/>
        <v>131984.20000000007</v>
      </c>
      <c r="AH41" s="168">
        <f t="shared" si="69"/>
        <v>125112.524</v>
      </c>
      <c r="AI41" s="168">
        <f t="shared" si="69"/>
        <v>134641.78300000005</v>
      </c>
      <c r="AJ41" s="169">
        <f t="shared" si="69"/>
        <v>132453.45100000006</v>
      </c>
      <c r="AK41" s="57">
        <f t="shared" si="62"/>
        <v>-1.6252993322288328E-2</v>
      </c>
      <c r="AM41" s="199">
        <f t="shared" si="64"/>
        <v>2.3963365987985044</v>
      </c>
      <c r="AN41" s="173">
        <f t="shared" si="64"/>
        <v>2.2302609869885655</v>
      </c>
      <c r="AO41" s="173">
        <f t="shared" si="65"/>
        <v>2.0124032730118939</v>
      </c>
      <c r="AP41" s="173">
        <f t="shared" si="65"/>
        <v>2.0870967438188992</v>
      </c>
      <c r="AQ41" s="173">
        <f t="shared" si="65"/>
        <v>2.7509267535544875</v>
      </c>
      <c r="AR41" s="173">
        <f t="shared" si="65"/>
        <v>2.7774547562779168</v>
      </c>
      <c r="AS41" s="173">
        <f t="shared" si="65"/>
        <v>2.2976885508294052</v>
      </c>
      <c r="AT41" s="173">
        <f t="shared" si="65"/>
        <v>2.6102088985394305</v>
      </c>
      <c r="AU41" s="173">
        <f t="shared" si="65"/>
        <v>2.3857036410695649</v>
      </c>
      <c r="AV41" s="173">
        <f t="shared" si="65"/>
        <v>2.6966057270666175</v>
      </c>
      <c r="AW41" s="173">
        <f t="shared" si="65"/>
        <v>2.6447410951032255</v>
      </c>
      <c r="AX41" s="173">
        <f t="shared" si="65"/>
        <v>2.7105723795204675</v>
      </c>
      <c r="AY41" s="173">
        <f t="shared" si="65"/>
        <v>2.7724289517319307</v>
      </c>
      <c r="AZ41" s="173">
        <f t="shared" si="66"/>
        <v>2.7725803956747641</v>
      </c>
      <c r="BA41" s="173">
        <f t="shared" si="67"/>
        <v>2.5456059573650687</v>
      </c>
      <c r="BB41" s="305">
        <f>IF(AJ41="","",(AJ41/Q41)*10)</f>
        <v>2.5268906721207189</v>
      </c>
      <c r="BC41" s="61">
        <f t="shared" si="57"/>
        <v>-7.3519961682214701E-3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70">SUM(E29:E31)</f>
        <v>397992.19999999995</v>
      </c>
      <c r="F42" s="154">
        <f t="shared" si="70"/>
        <v>320914.02999999997</v>
      </c>
      <c r="G42" s="154">
        <f t="shared" si="70"/>
        <v>319240.09999999998</v>
      </c>
      <c r="H42" s="154">
        <f t="shared" si="70"/>
        <v>375788.15999999986</v>
      </c>
      <c r="I42" s="154">
        <f t="shared" si="70"/>
        <v>329821.17</v>
      </c>
      <c r="J42" s="154">
        <f t="shared" si="70"/>
        <v>409296.98</v>
      </c>
      <c r="K42" s="154">
        <f t="shared" si="70"/>
        <v>362582.60999999987</v>
      </c>
      <c r="L42" s="154">
        <f t="shared" si="70"/>
        <v>323969.94999999995</v>
      </c>
      <c r="M42" s="154">
        <f t="shared" si="70"/>
        <v>371518.00999999989</v>
      </c>
      <c r="N42" s="154">
        <f t="shared" si="70"/>
        <v>343792.48999999976</v>
      </c>
      <c r="O42" s="154">
        <f t="shared" ref="O42:P42" si="71">SUM(O29:O31)</f>
        <v>334600.13999999996</v>
      </c>
      <c r="P42" s="154">
        <f t="shared" si="71"/>
        <v>375379.26</v>
      </c>
      <c r="Q42" s="154">
        <f>IF(Q31="","",SUM(Q29:Q31))</f>
        <v>382418.7699999999</v>
      </c>
      <c r="R42" s="61">
        <f t="shared" si="58"/>
        <v>1.8753060571326963E-2</v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72">SUM(X29:X31)</f>
        <v>84446.709999999992</v>
      </c>
      <c r="Y42" s="154">
        <f t="shared" si="72"/>
        <v>88812.746000000028</v>
      </c>
      <c r="Z42" s="154">
        <f t="shared" si="72"/>
        <v>88470.203999999969</v>
      </c>
      <c r="AA42" s="154">
        <f t="shared" si="72"/>
        <v>91011.791000000027</v>
      </c>
      <c r="AB42" s="154">
        <f t="shared" si="72"/>
        <v>89366.013999999952</v>
      </c>
      <c r="AC42" s="154">
        <f t="shared" si="72"/>
        <v>99643.168000000005</v>
      </c>
      <c r="AD42" s="154">
        <f t="shared" si="72"/>
        <v>99340.117999999988</v>
      </c>
      <c r="AE42" s="154">
        <f t="shared" si="72"/>
        <v>86053.720000000016</v>
      </c>
      <c r="AF42" s="154">
        <f t="shared" si="72"/>
        <v>101509.05600000001</v>
      </c>
      <c r="AG42" s="154">
        <f t="shared" si="72"/>
        <v>96896.077000000048</v>
      </c>
      <c r="AH42" s="154">
        <f t="shared" si="72"/>
        <v>93756.756999999998</v>
      </c>
      <c r="AI42" s="154">
        <f t="shared" ref="AI42" si="73">SUM(AI29:AI31)</f>
        <v>98046.747000000047</v>
      </c>
      <c r="AJ42" s="154">
        <f>IF(AJ31="","",SUM(AJ29:AJ31))</f>
        <v>97326.96100000001</v>
      </c>
      <c r="AK42" s="52">
        <f t="shared" si="62"/>
        <v>-7.3412532493305066E-3</v>
      </c>
      <c r="AM42" s="197">
        <f t="shared" si="64"/>
        <v>2.4364590200545351</v>
      </c>
      <c r="AN42" s="156">
        <f t="shared" si="64"/>
        <v>2.3667894900255999</v>
      </c>
      <c r="AO42" s="156">
        <f t="shared" ref="AO42:AY44" si="74">(W42/D42)*10</f>
        <v>1.9850252923809542</v>
      </c>
      <c r="AP42" s="156">
        <f t="shared" si="74"/>
        <v>2.1218182165379122</v>
      </c>
      <c r="AQ42" s="156">
        <f t="shared" si="74"/>
        <v>2.7674934000236773</v>
      </c>
      <c r="AR42" s="156">
        <f t="shared" si="74"/>
        <v>2.7712747865947911</v>
      </c>
      <c r="AS42" s="156">
        <f t="shared" si="74"/>
        <v>2.4218908599994227</v>
      </c>
      <c r="AT42" s="156">
        <f t="shared" si="74"/>
        <v>2.7095293488892769</v>
      </c>
      <c r="AU42" s="156">
        <f t="shared" si="74"/>
        <v>2.4344955587016552</v>
      </c>
      <c r="AV42" s="156">
        <f t="shared" si="74"/>
        <v>2.7397926778672597</v>
      </c>
      <c r="AW42" s="156">
        <f t="shared" si="74"/>
        <v>2.6562253690504329</v>
      </c>
      <c r="AX42" s="156">
        <f t="shared" si="74"/>
        <v>2.7322782009948869</v>
      </c>
      <c r="AY42" s="156">
        <f t="shared" si="74"/>
        <v>2.8184465867768118</v>
      </c>
      <c r="AZ42" s="156">
        <f t="shared" ref="AZ42:AZ44" si="75">(AH42/O42)*10</f>
        <v>2.8020537289673579</v>
      </c>
      <c r="BA42" s="156">
        <f t="shared" ref="BA42:BA44" si="76">(AI42/P42)*10</f>
        <v>2.6119383100707285</v>
      </c>
      <c r="BB42" s="303">
        <f>IF(AJ42="","",(AJ42/Q42)*10)</f>
        <v>2.5450361916074371</v>
      </c>
      <c r="BC42" s="61">
        <f t="shared" si="57"/>
        <v>-2.5613973425536139E-2</v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77">SUM(E32:E34)</f>
        <v>452362.07000000007</v>
      </c>
      <c r="F43" s="154">
        <f t="shared" si="77"/>
        <v>346745.78999999992</v>
      </c>
      <c r="G43" s="154">
        <f t="shared" si="77"/>
        <v>356512.32999999996</v>
      </c>
      <c r="H43" s="154">
        <f t="shared" si="77"/>
        <v>427716.65999999992</v>
      </c>
      <c r="I43" s="154">
        <f t="shared" si="77"/>
        <v>426590.23</v>
      </c>
      <c r="J43" s="154">
        <f t="shared" si="77"/>
        <v>454858.03</v>
      </c>
      <c r="K43" s="154">
        <f t="shared" si="77"/>
        <v>390784.71999999991</v>
      </c>
      <c r="L43" s="154">
        <f t="shared" si="77"/>
        <v>348578.50999999989</v>
      </c>
      <c r="M43" s="154">
        <f t="shared" si="77"/>
        <v>402799.82999999984</v>
      </c>
      <c r="N43" s="154">
        <f t="shared" si="77"/>
        <v>382135.83999999968</v>
      </c>
      <c r="O43" s="154">
        <f t="shared" ref="O43:P43" si="78">SUM(O32:O34)</f>
        <v>373424.61999999994</v>
      </c>
      <c r="P43" s="154">
        <f t="shared" si="78"/>
        <v>453440.48999999987</v>
      </c>
      <c r="Q43" s="154" t="str">
        <f>IF(Q34="","",SUM(Q32:Q34))</f>
        <v/>
      </c>
      <c r="R43" s="52" t="str">
        <f t="shared" si="58"/>
        <v/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79">SUM(X32:X34)</f>
        <v>94857.412999999986</v>
      </c>
      <c r="Y43" s="154">
        <f t="shared" si="79"/>
        <v>91989.164000000033</v>
      </c>
      <c r="Z43" s="154">
        <f t="shared" si="79"/>
        <v>97881.056000000011</v>
      </c>
      <c r="AA43" s="154">
        <f t="shared" si="79"/>
        <v>97771.116999999969</v>
      </c>
      <c r="AB43" s="154">
        <f t="shared" si="79"/>
        <v>103996.73799999995</v>
      </c>
      <c r="AC43" s="154">
        <f t="shared" si="79"/>
        <v>107258.03199999998</v>
      </c>
      <c r="AD43" s="154">
        <f t="shared" si="79"/>
        <v>100592.079</v>
      </c>
      <c r="AE43" s="154">
        <f t="shared" si="79"/>
        <v>90380.885999999999</v>
      </c>
      <c r="AF43" s="154">
        <f t="shared" si="79"/>
        <v>108425.69100000005</v>
      </c>
      <c r="AG43" s="154">
        <f t="shared" si="79"/>
        <v>101593.97400000006</v>
      </c>
      <c r="AH43" s="154">
        <f t="shared" ref="AH43" si="80">SUM(AH32:AH34)</f>
        <v>100442.45000000004</v>
      </c>
      <c r="AI43" s="154">
        <f t="shared" ref="AI43" si="81">SUM(AI32:AI34)</f>
        <v>107456.50200000001</v>
      </c>
      <c r="AJ43" s="154" t="str">
        <f>IF(AJ34="","",SUM(AJ32:AJ34))</f>
        <v/>
      </c>
      <c r="AK43" s="52" t="str">
        <f t="shared" si="62"/>
        <v/>
      </c>
      <c r="AM43" s="198">
        <f t="shared" si="64"/>
        <v>2.2750732862824821</v>
      </c>
      <c r="AN43" s="157">
        <f t="shared" si="64"/>
        <v>1.9521934010893327</v>
      </c>
      <c r="AO43" s="157">
        <f t="shared" si="74"/>
        <v>2.0898434558003469</v>
      </c>
      <c r="AP43" s="157">
        <f t="shared" si="74"/>
        <v>2.0969356029341712</v>
      </c>
      <c r="AQ43" s="157">
        <f t="shared" si="74"/>
        <v>2.6529280715996597</v>
      </c>
      <c r="AR43" s="157">
        <f t="shared" si="74"/>
        <v>2.7455167118623924</v>
      </c>
      <c r="AS43" s="157">
        <f t="shared" si="74"/>
        <v>2.2858851698692302</v>
      </c>
      <c r="AT43" s="157">
        <f t="shared" si="74"/>
        <v>2.4378602857360319</v>
      </c>
      <c r="AU43" s="157">
        <f t="shared" si="74"/>
        <v>2.3580551496474618</v>
      </c>
      <c r="AV43" s="157">
        <f t="shared" si="74"/>
        <v>2.5741047142273121</v>
      </c>
      <c r="AW43" s="157">
        <f t="shared" si="74"/>
        <v>2.5928415954270969</v>
      </c>
      <c r="AX43" s="157">
        <f t="shared" si="74"/>
        <v>2.6918008133220934</v>
      </c>
      <c r="AY43" s="157">
        <f t="shared" si="74"/>
        <v>2.6585827176011585</v>
      </c>
      <c r="AZ43" s="157">
        <f t="shared" si="75"/>
        <v>2.6897650722654562</v>
      </c>
      <c r="BA43" s="157">
        <f t="shared" si="76"/>
        <v>2.3698038523202909</v>
      </c>
      <c r="BB43" s="303" t="str">
        <f t="shared" ref="BB43:BB45" si="82">IF(AJ43="","",(AJ43/Q43)*10)</f>
        <v/>
      </c>
      <c r="BC43" s="52" t="str">
        <f>IF(BB43="","",(BB43-BA43)/BA43)</f>
        <v/>
      </c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83">SUM(E35:E37)</f>
        <v>380039.47999999986</v>
      </c>
      <c r="F44" s="154">
        <f t="shared" si="83"/>
        <v>326934.71000000002</v>
      </c>
      <c r="G44" s="154">
        <f t="shared" si="83"/>
        <v>312275.05999999988</v>
      </c>
      <c r="H44" s="154">
        <f t="shared" si="83"/>
        <v>397927.66000000009</v>
      </c>
      <c r="I44" s="154">
        <f t="shared" si="83"/>
        <v>401306.53999999992</v>
      </c>
      <c r="J44" s="154">
        <f t="shared" si="83"/>
        <v>370175.25</v>
      </c>
      <c r="K44" s="154">
        <f t="shared" si="83"/>
        <v>378308.29999999981</v>
      </c>
      <c r="L44" s="154">
        <f t="shared" si="83"/>
        <v>363918.54</v>
      </c>
      <c r="M44" s="154">
        <f t="shared" si="83"/>
        <v>337143.84999999986</v>
      </c>
      <c r="N44" s="154">
        <f t="shared" si="83"/>
        <v>356836.42999999993</v>
      </c>
      <c r="O44" s="154">
        <f t="shared" ref="O44:P44" si="84">SUM(O35:O37)</f>
        <v>341381.28999999969</v>
      </c>
      <c r="P44" s="154">
        <f t="shared" si="84"/>
        <v>357250.44999999949</v>
      </c>
      <c r="Q44" s="154"/>
      <c r="R44" s="52" t="str">
        <f t="shared" si="58"/>
        <v/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85">SUM(X35:X37)</f>
        <v>95010.713999999993</v>
      </c>
      <c r="Y44" s="154">
        <f t="shared" si="85"/>
        <v>96933.330000000016</v>
      </c>
      <c r="Z44" s="154">
        <f t="shared" si="85"/>
        <v>97029.099999999919</v>
      </c>
      <c r="AA44" s="154">
        <f t="shared" si="85"/>
        <v>103464.25199999993</v>
      </c>
      <c r="AB44" s="154">
        <f t="shared" si="85"/>
        <v>101256.62400000007</v>
      </c>
      <c r="AC44" s="154">
        <f t="shared" si="85"/>
        <v>103099.24100000001</v>
      </c>
      <c r="AD44" s="154">
        <f t="shared" si="85"/>
        <v>114633.18400000001</v>
      </c>
      <c r="AE44" s="154">
        <f t="shared" si="85"/>
        <v>101186.17999999993</v>
      </c>
      <c r="AF44" s="154">
        <f t="shared" si="85"/>
        <v>99045.043999999994</v>
      </c>
      <c r="AG44" s="154">
        <f t="shared" si="85"/>
        <v>99499.376000000018</v>
      </c>
      <c r="AH44" s="154">
        <f t="shared" ref="AH44" si="86">SUM(AH35:AH37)</f>
        <v>95205.426000000007</v>
      </c>
      <c r="AI44" s="154">
        <f t="shared" ref="AI44" si="87">SUM(AI35:AI37)</f>
        <v>95473.035999999993</v>
      </c>
      <c r="AJ44" s="154"/>
      <c r="AK44" s="52" t="str">
        <f t="shared" si="62"/>
        <v/>
      </c>
      <c r="AM44" s="198">
        <f t="shared" si="64"/>
        <v>2.613554504687233</v>
      </c>
      <c r="AN44" s="157">
        <f t="shared" si="64"/>
        <v>2.3424497621770386</v>
      </c>
      <c r="AO44" s="157">
        <f t="shared" si="74"/>
        <v>2.1934914163029777</v>
      </c>
      <c r="AP44" s="157">
        <f t="shared" si="74"/>
        <v>2.5000222082189993</v>
      </c>
      <c r="AQ44" s="157">
        <f t="shared" si="74"/>
        <v>2.9649140037776966</v>
      </c>
      <c r="AR44" s="157">
        <f t="shared" si="74"/>
        <v>3.1071677642140223</v>
      </c>
      <c r="AS44" s="157">
        <f t="shared" si="74"/>
        <v>2.6000769084511473</v>
      </c>
      <c r="AT44" s="157">
        <f t="shared" si="74"/>
        <v>2.5231740305054604</v>
      </c>
      <c r="AU44" s="157">
        <f t="shared" si="74"/>
        <v>2.7851467919586739</v>
      </c>
      <c r="AV44" s="157">
        <f t="shared" si="74"/>
        <v>3.0301524973150222</v>
      </c>
      <c r="AW44" s="157">
        <f t="shared" si="74"/>
        <v>2.780462352921067</v>
      </c>
      <c r="AX44" s="157">
        <f t="shared" si="74"/>
        <v>2.9377680773355359</v>
      </c>
      <c r="AY44" s="157">
        <f t="shared" si="74"/>
        <v>2.7883749425472066</v>
      </c>
      <c r="AZ44" s="157">
        <f t="shared" si="75"/>
        <v>2.7888296397263042</v>
      </c>
      <c r="BA44" s="157">
        <f t="shared" si="76"/>
        <v>2.6724399087530926</v>
      </c>
      <c r="BB44" s="303" t="str">
        <f t="shared" si="82"/>
        <v/>
      </c>
      <c r="BC44" s="52" t="str">
        <f>IF(BB44="","",(BB44-BA44)/BA44)</f>
        <v/>
      </c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8">IF(E40="","",SUM(E38:E40))</f>
        <v>407657.96999999974</v>
      </c>
      <c r="F45" s="155">
        <f t="shared" si="88"/>
        <v>389896.20999999979</v>
      </c>
      <c r="G45" s="155">
        <f t="shared" si="88"/>
        <v>414494.53</v>
      </c>
      <c r="H45" s="155">
        <f t="shared" si="88"/>
        <v>445352.96000000014</v>
      </c>
      <c r="I45" s="155">
        <f t="shared" si="88"/>
        <v>520911.64999999973</v>
      </c>
      <c r="J45" s="155">
        <f t="shared" si="88"/>
        <v>447178.6</v>
      </c>
      <c r="K45" s="155">
        <f t="shared" si="88"/>
        <v>436294.14999999967</v>
      </c>
      <c r="L45" s="155">
        <f t="shared" si="88"/>
        <v>375280.25999999972</v>
      </c>
      <c r="M45" s="155">
        <f t="shared" si="88"/>
        <v>397265.69</v>
      </c>
      <c r="N45" s="155">
        <f t="shared" si="88"/>
        <v>385842.90000000014</v>
      </c>
      <c r="O45" s="155">
        <f t="shared" ref="O45:P45" si="89">IF(O40="","",SUM(O38:O40))</f>
        <v>363345.98999999987</v>
      </c>
      <c r="P45" s="155">
        <f t="shared" si="89"/>
        <v>363198.55999999976</v>
      </c>
      <c r="Q45" s="155"/>
      <c r="R45" s="55" t="str">
        <f t="shared" si="58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90">IF(X40="","",SUM(X38:X40))</f>
        <v>133283.21699999986</v>
      </c>
      <c r="Y45" s="155">
        <f t="shared" si="90"/>
        <v>129217.92900000005</v>
      </c>
      <c r="Z45" s="155">
        <f t="shared" si="90"/>
        <v>138507.0309999999</v>
      </c>
      <c r="AA45" s="155">
        <f t="shared" si="90"/>
        <v>139017.64100000003</v>
      </c>
      <c r="AB45" s="155">
        <f t="shared" si="90"/>
        <v>147745.076</v>
      </c>
      <c r="AC45" s="155">
        <f t="shared" si="90"/>
        <v>144201.65400000001</v>
      </c>
      <c r="AD45" s="155">
        <f t="shared" si="90"/>
        <v>140364.57099999997</v>
      </c>
      <c r="AE45" s="155">
        <f t="shared" si="90"/>
        <v>116333.356</v>
      </c>
      <c r="AF45" s="155">
        <f t="shared" si="90"/>
        <v>120666.09900000007</v>
      </c>
      <c r="AG45" s="155">
        <f t="shared" si="90"/>
        <v>120177.06300000002</v>
      </c>
      <c r="AH45" s="155">
        <f t="shared" ref="AH45" si="91">IF(AH40="","",SUM(AH38:AH40))</f>
        <v>115007.01299999995</v>
      </c>
      <c r="AI45" s="155">
        <f t="shared" ref="AI45" si="92">IF(AI40="","",SUM(AI38:AI40))</f>
        <v>114753.86000000003</v>
      </c>
      <c r="AJ45" s="155"/>
      <c r="AK45" s="55" t="str">
        <f t="shared" si="62"/>
        <v/>
      </c>
      <c r="AM45" s="200">
        <f t="shared" si="64"/>
        <v>2.9376034082439215</v>
      </c>
      <c r="AN45" s="158">
        <f t="shared" si="64"/>
        <v>2.642822586054681</v>
      </c>
      <c r="AO45" s="158">
        <f t="shared" ref="AO45:AY45" si="93">IF(W40="","",(W45/D45)*10)</f>
        <v>2.3651800960558829</v>
      </c>
      <c r="AP45" s="158">
        <f t="shared" si="93"/>
        <v>3.2694863539648189</v>
      </c>
      <c r="AQ45" s="158">
        <f t="shared" si="93"/>
        <v>3.3141622228130947</v>
      </c>
      <c r="AR45" s="158">
        <f t="shared" si="93"/>
        <v>3.3415888745262787</v>
      </c>
      <c r="AS45" s="158">
        <f t="shared" si="93"/>
        <v>3.1215160442629593</v>
      </c>
      <c r="AT45" s="158">
        <f t="shared" si="93"/>
        <v>2.8362789736032989</v>
      </c>
      <c r="AU45" s="158">
        <f t="shared" si="93"/>
        <v>3.2246993483140747</v>
      </c>
      <c r="AV45" s="158">
        <f t="shared" si="93"/>
        <v>3.2172003910664415</v>
      </c>
      <c r="AW45" s="158">
        <f t="shared" si="93"/>
        <v>3.0999060808580792</v>
      </c>
      <c r="AX45" s="158">
        <f t="shared" si="93"/>
        <v>3.0374155643795984</v>
      </c>
      <c r="AY45" s="158">
        <f t="shared" si="93"/>
        <v>3.1146630662375796</v>
      </c>
      <c r="AZ45" s="158">
        <f t="shared" ref="AZ45" si="94">IF(AH40="","",(AH45/O45)*10)</f>
        <v>3.1652203730114099</v>
      </c>
      <c r="BA45" s="158">
        <f t="shared" ref="BA45" si="95">IF(AI40="","",(AI45/P45)*10)</f>
        <v>3.1595351038836745</v>
      </c>
      <c r="BB45" s="304" t="str">
        <f t="shared" si="82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50" t="s">
        <v>15</v>
      </c>
      <c r="B48" s="352" t="s">
        <v>72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7"/>
      <c r="R48" s="348" t="s">
        <v>149</v>
      </c>
      <c r="T48" s="353" t="s">
        <v>3</v>
      </c>
      <c r="U48" s="345" t="s">
        <v>72</v>
      </c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7"/>
      <c r="AK48" s="348" t="s">
        <v>149</v>
      </c>
      <c r="AM48" s="345" t="s">
        <v>72</v>
      </c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7"/>
      <c r="BC48" s="348" t="str">
        <f>AK48</f>
        <v>D       2025/2024</v>
      </c>
      <c r="BF48" s="105"/>
    </row>
    <row r="49" spans="1:58" ht="20.100000000000001" customHeight="1" thickBot="1" x14ac:dyDescent="0.3">
      <c r="A49" s="351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133">
        <v>2025</v>
      </c>
      <c r="R49" s="349"/>
      <c r="T49" s="354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49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49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119253.17000000001</v>
      </c>
      <c r="Q51" s="112">
        <v>135834.79000000004</v>
      </c>
      <c r="R51" s="61">
        <f>IF(Q51="","",(Q51-P51)/P51)</f>
        <v>0.13904552809791154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35230.384000000013</v>
      </c>
      <c r="AJ51" s="112">
        <v>37656.069999999963</v>
      </c>
      <c r="AK51" s="61">
        <f>(AJ51-AI51)/AI51</f>
        <v>6.8852102208138005E-2</v>
      </c>
      <c r="AM51" s="197">
        <f t="shared" ref="AM51:AM60" si="96">(U51/B51)*10</f>
        <v>1.8403950095881081</v>
      </c>
      <c r="AN51" s="156">
        <f t="shared" ref="AN51:AN60" si="97">(V51/C51)*10</f>
        <v>2.1615227579625658</v>
      </c>
      <c r="AO51" s="156">
        <f t="shared" ref="AO51:AO60" si="98">(W51/D51)*10</f>
        <v>1.6233752122420044</v>
      </c>
      <c r="AP51" s="156">
        <f t="shared" ref="AP51:AP60" si="99">(X51/E51)*10</f>
        <v>2.1365698136809841</v>
      </c>
      <c r="AQ51" s="156">
        <f t="shared" ref="AQ51:AQ60" si="100">(Y51/F51)*10</f>
        <v>1.9118665881821473</v>
      </c>
      <c r="AR51" s="156">
        <f t="shared" ref="AR51:AR60" si="101">(Z51/G51)*10</f>
        <v>2.084887683249244</v>
      </c>
      <c r="AS51" s="156">
        <f t="shared" ref="AS51:AS60" si="102">(AA51/H51)*10</f>
        <v>2.5496644283820684</v>
      </c>
      <c r="AT51" s="156">
        <f t="shared" ref="AT51:AT60" si="103">(AB51/I51)*10</f>
        <v>2.3022728777371348</v>
      </c>
      <c r="AU51" s="156">
        <f t="shared" ref="AU51:AU60" si="104">(AC51/J51)*10</f>
        <v>2.6245023255663726</v>
      </c>
      <c r="AV51" s="156">
        <f t="shared" ref="AV51:AV60" si="105">(AD51/K51)*10</f>
        <v>2.5168305052232003</v>
      </c>
      <c r="AW51" s="156">
        <f t="shared" ref="AW51:AW60" si="106">(AE51/L51)*10</f>
        <v>2.5770024051709339</v>
      </c>
      <c r="AX51" s="156">
        <f t="shared" ref="AX51:AX60" si="107">(AF51/M51)*10</f>
        <v>2.4558880613738214</v>
      </c>
      <c r="AY51" s="156">
        <f t="shared" ref="AY51:AY60" si="108">(AG51/N51)*10</f>
        <v>2.7736362714125979</v>
      </c>
      <c r="AZ51" s="156">
        <f t="shared" ref="AZ51:AZ60" si="109">(AH51/O51)*10</f>
        <v>2.5654813083882138</v>
      </c>
      <c r="BA51" s="156">
        <f t="shared" ref="BA51:BA60" si="110">(AI51/P51)*10</f>
        <v>2.9542513628778178</v>
      </c>
      <c r="BB51" s="156">
        <f>(AJ51/Q51)*10</f>
        <v>2.7721962834410796</v>
      </c>
      <c r="BC51" s="61">
        <f t="shared" ref="BC51:BC67" si="111">IF(BB51="","",(BB51-BA51)/BA51)</f>
        <v>-6.1624776322145206E-2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144589.48000000004</v>
      </c>
      <c r="Q52" s="119">
        <v>155803.07999999999</v>
      </c>
      <c r="R52" s="52">
        <f t="shared" ref="R52:R67" si="112">IF(Q52="","",(Q52-P52)/P52)</f>
        <v>7.7554743263479095E-2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39678.908000000003</v>
      </c>
      <c r="AJ52" s="119">
        <v>42821.620000000017</v>
      </c>
      <c r="AK52" s="52">
        <f>IF(AJ52="","",(AJ52-AI52)/AI52)</f>
        <v>7.920359098592164E-2</v>
      </c>
      <c r="AM52" s="198">
        <f t="shared" si="96"/>
        <v>1.9828769390109828</v>
      </c>
      <c r="AN52" s="157">
        <f t="shared" si="97"/>
        <v>1.9988227993313985</v>
      </c>
      <c r="AO52" s="157">
        <f t="shared" si="98"/>
        <v>1.9749874173279136</v>
      </c>
      <c r="AP52" s="157">
        <f t="shared" si="99"/>
        <v>2.0345965286625685</v>
      </c>
      <c r="AQ52" s="157">
        <f t="shared" si="100"/>
        <v>2.0060953800975545</v>
      </c>
      <c r="AR52" s="157">
        <f t="shared" si="101"/>
        <v>2.0568406639230217</v>
      </c>
      <c r="AS52" s="157">
        <f t="shared" si="102"/>
        <v>2.6533769046368283</v>
      </c>
      <c r="AT52" s="157">
        <f t="shared" si="103"/>
        <v>2.647838667682183</v>
      </c>
      <c r="AU52" s="157">
        <f t="shared" si="104"/>
        <v>2.631341738074287</v>
      </c>
      <c r="AV52" s="157">
        <f t="shared" si="105"/>
        <v>2.536018842558001</v>
      </c>
      <c r="AW52" s="157">
        <f t="shared" si="106"/>
        <v>2.4832292547690611</v>
      </c>
      <c r="AX52" s="157">
        <f t="shared" si="107"/>
        <v>2.5417049850064632</v>
      </c>
      <c r="AY52" s="157">
        <f t="shared" si="108"/>
        <v>2.7055411202134874</v>
      </c>
      <c r="AZ52" s="157">
        <f t="shared" si="109"/>
        <v>2.9706571579345149</v>
      </c>
      <c r="BA52" s="157">
        <f t="shared" si="110"/>
        <v>2.7442458469316025</v>
      </c>
      <c r="BB52" s="157">
        <f>IF(AJ52="","",(AJ52/Q52)*10)</f>
        <v>2.7484450243217284</v>
      </c>
      <c r="BC52" s="52">
        <f t="shared" si="111"/>
        <v>1.5301753648716174E-3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147712.28999999983</v>
      </c>
      <c r="Q53" s="119">
        <v>145805.70999999976</v>
      </c>
      <c r="R53" s="52">
        <f t="shared" si="112"/>
        <v>-1.2907389087259271E-2</v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41624.98599999999</v>
      </c>
      <c r="AJ53" s="119">
        <v>39865.013999999974</v>
      </c>
      <c r="AK53" s="52">
        <f t="shared" ref="AK53:AK67" si="113">IF(AJ53="","",(AJ53-AI53)/AI53)</f>
        <v>-4.2281623830456458E-2</v>
      </c>
      <c r="AM53" s="198">
        <f t="shared" si="96"/>
        <v>2.0077226683000542</v>
      </c>
      <c r="AN53" s="157">
        <f t="shared" si="97"/>
        <v>1.8315235126543004</v>
      </c>
      <c r="AO53" s="157">
        <f t="shared" si="98"/>
        <v>1.8119557041330736</v>
      </c>
      <c r="AP53" s="157">
        <f t="shared" si="99"/>
        <v>2.0167206334389824</v>
      </c>
      <c r="AQ53" s="157">
        <f t="shared" si="100"/>
        <v>1.9826132412987234</v>
      </c>
      <c r="AR53" s="157">
        <f t="shared" si="101"/>
        <v>2.113228319300315</v>
      </c>
      <c r="AS53" s="157">
        <f t="shared" si="102"/>
        <v>2.602660007755369</v>
      </c>
      <c r="AT53" s="157">
        <f t="shared" si="103"/>
        <v>2.6739934021991134</v>
      </c>
      <c r="AU53" s="157">
        <f t="shared" si="104"/>
        <v>2.617554001228326</v>
      </c>
      <c r="AV53" s="157">
        <f t="shared" si="105"/>
        <v>2.609925131515602</v>
      </c>
      <c r="AW53" s="157">
        <f t="shared" si="106"/>
        <v>2.6161012043466729</v>
      </c>
      <c r="AX53" s="157">
        <f t="shared" si="107"/>
        <v>2.8377757985763976</v>
      </c>
      <c r="AY53" s="157">
        <f t="shared" si="108"/>
        <v>2.8495931602522742</v>
      </c>
      <c r="AZ53" s="157">
        <f t="shared" si="109"/>
        <v>2.915374271088889</v>
      </c>
      <c r="BA53" s="157">
        <f t="shared" si="110"/>
        <v>2.8179771635792821</v>
      </c>
      <c r="BB53" s="157">
        <f t="shared" ref="BB53:BB63" si="114">IF(AJ53="","",(AJ53/Q53)*10)</f>
        <v>2.7341188489806085</v>
      </c>
      <c r="BC53" s="52">
        <f t="shared" si="111"/>
        <v>-2.9758337179766232E-2</v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176633.76999999993</v>
      </c>
      <c r="Q54" s="119">
        <v>138018.82999999993</v>
      </c>
      <c r="R54" s="52">
        <f t="shared" si="112"/>
        <v>-0.21861583999480969</v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47865.241999999991</v>
      </c>
      <c r="AJ54" s="119">
        <v>41699.168999999994</v>
      </c>
      <c r="AK54" s="52">
        <f t="shared" si="113"/>
        <v>-0.128821515203036</v>
      </c>
      <c r="AM54" s="198">
        <f t="shared" si="96"/>
        <v>1.9069227134443323</v>
      </c>
      <c r="AN54" s="157">
        <f t="shared" si="97"/>
        <v>1.915464103514757</v>
      </c>
      <c r="AO54" s="157">
        <f t="shared" si="98"/>
        <v>1.8761332001822941</v>
      </c>
      <c r="AP54" s="157">
        <f t="shared" si="99"/>
        <v>1.8126793237794652</v>
      </c>
      <c r="AQ54" s="157">
        <f t="shared" si="100"/>
        <v>2.2034024597762674</v>
      </c>
      <c r="AR54" s="157">
        <f t="shared" si="101"/>
        <v>1.9447659298682476</v>
      </c>
      <c r="AS54" s="157">
        <f t="shared" si="102"/>
        <v>2.43607496637682</v>
      </c>
      <c r="AT54" s="157">
        <f t="shared" si="103"/>
        <v>2.3737374992869791</v>
      </c>
      <c r="AU54" s="157">
        <f t="shared" si="104"/>
        <v>2.3781815706915439</v>
      </c>
      <c r="AV54" s="157">
        <f t="shared" si="105"/>
        <v>2.4789600355286541</v>
      </c>
      <c r="AW54" s="157">
        <f t="shared" si="106"/>
        <v>2.7486232264577093</v>
      </c>
      <c r="AX54" s="157">
        <f t="shared" si="107"/>
        <v>2.7144993314116017</v>
      </c>
      <c r="AY54" s="157">
        <f t="shared" si="108"/>
        <v>2.8724249818937571</v>
      </c>
      <c r="AZ54" s="157">
        <f t="shared" si="109"/>
        <v>2.9934986347618455</v>
      </c>
      <c r="BA54" s="157">
        <f t="shared" si="110"/>
        <v>2.7098579167505745</v>
      </c>
      <c r="BB54" s="157">
        <f t="shared" si="114"/>
        <v>3.0212666633965823</v>
      </c>
      <c r="BC54" s="52">
        <f t="shared" si="111"/>
        <v>0.11491700163358455</v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159111.95000000001</v>
      </c>
      <c r="Q55" s="119"/>
      <c r="R55" s="52" t="str">
        <f t="shared" si="112"/>
        <v/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44660.271000000066</v>
      </c>
      <c r="AJ55" s="119"/>
      <c r="AK55" s="52" t="str">
        <f t="shared" si="113"/>
        <v/>
      </c>
      <c r="AM55" s="198">
        <f t="shared" si="96"/>
        <v>1.7520340711061637</v>
      </c>
      <c r="AN55" s="157">
        <f t="shared" si="97"/>
        <v>1.7517428736684229</v>
      </c>
      <c r="AO55" s="157">
        <f t="shared" si="98"/>
        <v>1.726322321385233</v>
      </c>
      <c r="AP55" s="157">
        <f t="shared" si="99"/>
        <v>2.0015272066699175</v>
      </c>
      <c r="AQ55" s="157">
        <f t="shared" si="100"/>
        <v>2.0864842867894087</v>
      </c>
      <c r="AR55" s="157">
        <f t="shared" si="101"/>
        <v>2.3291488172697856</v>
      </c>
      <c r="AS55" s="157">
        <f t="shared" si="102"/>
        <v>2.331685483786639</v>
      </c>
      <c r="AT55" s="157">
        <f t="shared" si="103"/>
        <v>2.4456093561553693</v>
      </c>
      <c r="AU55" s="157">
        <f t="shared" si="104"/>
        <v>2.5166896261109475</v>
      </c>
      <c r="AV55" s="157">
        <f t="shared" si="105"/>
        <v>2.3149959655163963</v>
      </c>
      <c r="AW55" s="157">
        <f t="shared" si="106"/>
        <v>2.5229270215366979</v>
      </c>
      <c r="AX55" s="157">
        <f t="shared" si="107"/>
        <v>2.6525523763560646</v>
      </c>
      <c r="AY55" s="157">
        <f t="shared" si="108"/>
        <v>2.8703441202536228</v>
      </c>
      <c r="AZ55" s="157">
        <f t="shared" si="109"/>
        <v>3.0225642456212709</v>
      </c>
      <c r="BA55" s="157">
        <f t="shared" si="110"/>
        <v>2.8068458088785952</v>
      </c>
      <c r="BB55" s="157" t="str">
        <f t="shared" si="114"/>
        <v/>
      </c>
      <c r="BC55" s="52" t="str">
        <f t="shared" si="111"/>
        <v/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143082.30999999997</v>
      </c>
      <c r="Q56" s="119"/>
      <c r="R56" s="52" t="str">
        <f t="shared" si="112"/>
        <v/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40020.670000000064</v>
      </c>
      <c r="AJ56" s="119"/>
      <c r="AK56" s="52" t="str">
        <f t="shared" si="113"/>
        <v/>
      </c>
      <c r="AM56" s="198">
        <f t="shared" si="96"/>
        <v>2.1642824699311363</v>
      </c>
      <c r="AN56" s="157">
        <f t="shared" si="97"/>
        <v>1.6258312843389231</v>
      </c>
      <c r="AO56" s="157">
        <f t="shared" si="98"/>
        <v>1.8444156881700937</v>
      </c>
      <c r="AP56" s="157">
        <f t="shared" si="99"/>
        <v>2.2679253964330508</v>
      </c>
      <c r="AQ56" s="157">
        <f t="shared" si="100"/>
        <v>1.9775145141985686</v>
      </c>
      <c r="AR56" s="157">
        <f t="shared" si="101"/>
        <v>2.2301042720461464</v>
      </c>
      <c r="AS56" s="157">
        <f t="shared" si="102"/>
        <v>2.4649217088977964</v>
      </c>
      <c r="AT56" s="157">
        <f t="shared" si="103"/>
        <v>2.2994092133916011</v>
      </c>
      <c r="AU56" s="157">
        <f t="shared" si="104"/>
        <v>2.5374049995421668</v>
      </c>
      <c r="AV56" s="157">
        <f t="shared" si="105"/>
        <v>2.5635245583717103</v>
      </c>
      <c r="AW56" s="157">
        <f t="shared" si="106"/>
        <v>2.3079094660369694</v>
      </c>
      <c r="AX56" s="157">
        <f t="shared" si="107"/>
        <v>2.6287498593130412</v>
      </c>
      <c r="AY56" s="157">
        <f t="shared" si="108"/>
        <v>2.8590970820133683</v>
      </c>
      <c r="AZ56" s="157">
        <f t="shared" si="109"/>
        <v>2.9141194246386446</v>
      </c>
      <c r="BA56" s="157">
        <f t="shared" si="110"/>
        <v>2.7970382921550589</v>
      </c>
      <c r="BB56" s="157" t="str">
        <f t="shared" si="114"/>
        <v/>
      </c>
      <c r="BC56" s="52" t="str">
        <f t="shared" si="111"/>
        <v/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205744.03000000014</v>
      </c>
      <c r="Q57" s="119"/>
      <c r="R57" s="52" t="str">
        <f t="shared" si="112"/>
        <v/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57181.989000000023</v>
      </c>
      <c r="AJ57" s="119"/>
      <c r="AK57" s="52" t="str">
        <f t="shared" si="113"/>
        <v/>
      </c>
      <c r="AM57" s="198">
        <f t="shared" si="96"/>
        <v>1.78028436914874</v>
      </c>
      <c r="AN57" s="157">
        <f t="shared" si="97"/>
        <v>1.8490670998920886</v>
      </c>
      <c r="AO57" s="157">
        <f t="shared" si="98"/>
        <v>2.0713675613226452</v>
      </c>
      <c r="AP57" s="157">
        <f t="shared" si="99"/>
        <v>2.6398668876056313</v>
      </c>
      <c r="AQ57" s="157">
        <f t="shared" si="100"/>
        <v>2.1564433770399614</v>
      </c>
      <c r="AR57" s="157">
        <f t="shared" si="101"/>
        <v>2.2613040218962874</v>
      </c>
      <c r="AS57" s="157">
        <f t="shared" si="102"/>
        <v>2.3003462816760107</v>
      </c>
      <c r="AT57" s="157">
        <f t="shared" si="103"/>
        <v>2.695125703096739</v>
      </c>
      <c r="AU57" s="157">
        <f t="shared" si="104"/>
        <v>2.7967861439132284</v>
      </c>
      <c r="AV57" s="157">
        <f t="shared" si="105"/>
        <v>2.7346902490333531</v>
      </c>
      <c r="AW57" s="157">
        <f t="shared" si="106"/>
        <v>2.5669833050728972</v>
      </c>
      <c r="AX57" s="157">
        <f t="shared" si="107"/>
        <v>2.8743178526367079</v>
      </c>
      <c r="AY57" s="157">
        <f t="shared" si="108"/>
        <v>2.9092003555062247</v>
      </c>
      <c r="AZ57" s="157">
        <f t="shared" si="109"/>
        <v>3.0626846947596857</v>
      </c>
      <c r="BA57" s="157">
        <f t="shared" si="110"/>
        <v>2.7792781642315445</v>
      </c>
      <c r="BB57" s="157" t="str">
        <f t="shared" si="114"/>
        <v/>
      </c>
      <c r="BC57" s="52" t="str">
        <f t="shared" si="111"/>
        <v/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163701.73999999985</v>
      </c>
      <c r="P58" s="202">
        <v>163396.68999999986</v>
      </c>
      <c r="Q58" s="119"/>
      <c r="R58" s="52" t="str">
        <f t="shared" si="112"/>
        <v/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43600.928999999946</v>
      </c>
      <c r="AJ58" s="119"/>
      <c r="AK58" s="52" t="str">
        <f t="shared" si="113"/>
        <v/>
      </c>
      <c r="AM58" s="198">
        <f t="shared" si="96"/>
        <v>1.6675286305808483</v>
      </c>
      <c r="AN58" s="157">
        <f t="shared" si="97"/>
        <v>1.5335201199016324</v>
      </c>
      <c r="AO58" s="157">
        <f t="shared" si="98"/>
        <v>1.7218122402971472</v>
      </c>
      <c r="AP58" s="157">
        <f t="shared" si="99"/>
        <v>2.1904030522566904</v>
      </c>
      <c r="AQ58" s="157">
        <f t="shared" si="100"/>
        <v>2.2098559498187784</v>
      </c>
      <c r="AR58" s="157">
        <f t="shared" si="101"/>
        <v>1.9543144793232015</v>
      </c>
      <c r="AS58" s="157">
        <f t="shared" si="102"/>
        <v>2.3412179443459293</v>
      </c>
      <c r="AT58" s="157">
        <f t="shared" si="103"/>
        <v>2.250318511572504</v>
      </c>
      <c r="AU58" s="157">
        <f t="shared" si="104"/>
        <v>2.5225098647387783</v>
      </c>
      <c r="AV58" s="157">
        <f t="shared" si="105"/>
        <v>2.5830822495328061</v>
      </c>
      <c r="AW58" s="157">
        <f t="shared" si="106"/>
        <v>2.554902722610267</v>
      </c>
      <c r="AX58" s="157">
        <f t="shared" si="107"/>
        <v>2.4572668535012139</v>
      </c>
      <c r="AY58" s="157">
        <f t="shared" si="108"/>
        <v>2.8936638936443257</v>
      </c>
      <c r="AZ58" s="157">
        <f t="shared" si="109"/>
        <v>2.4755120501468135</v>
      </c>
      <c r="BA58" s="157">
        <f t="shared" si="110"/>
        <v>2.6684095620296828</v>
      </c>
      <c r="BB58" s="157" t="str">
        <f t="shared" si="114"/>
        <v/>
      </c>
      <c r="BC58" s="52" t="str">
        <f t="shared" si="111"/>
        <v/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150785.27999999985</v>
      </c>
      <c r="Q59" s="119"/>
      <c r="R59" s="52" t="str">
        <f t="shared" si="112"/>
        <v/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45783.379999999983</v>
      </c>
      <c r="AJ59" s="119"/>
      <c r="AK59" s="52" t="str">
        <f t="shared" si="113"/>
        <v/>
      </c>
      <c r="AM59" s="198">
        <f t="shared" si="96"/>
        <v>2.0176378539558204</v>
      </c>
      <c r="AN59" s="157">
        <f t="shared" si="97"/>
        <v>2.1322284964573752</v>
      </c>
      <c r="AO59" s="157">
        <f t="shared" si="98"/>
        <v>2.0698124355501131</v>
      </c>
      <c r="AP59" s="157">
        <f t="shared" si="99"/>
        <v>2.4195441735474672</v>
      </c>
      <c r="AQ59" s="157">
        <f t="shared" si="100"/>
        <v>2.2147954439362096</v>
      </c>
      <c r="AR59" s="157">
        <f t="shared" si="101"/>
        <v>2.4385642559372496</v>
      </c>
      <c r="AS59" s="157">
        <f t="shared" si="102"/>
        <v>2.6162790798815738</v>
      </c>
      <c r="AT59" s="157">
        <f t="shared" si="103"/>
        <v>2.741714467283753</v>
      </c>
      <c r="AU59" s="157">
        <f t="shared" si="104"/>
        <v>2.9662199105238427</v>
      </c>
      <c r="AV59" s="157">
        <f t="shared" si="105"/>
        <v>2.6555324622013563</v>
      </c>
      <c r="AW59" s="157">
        <f t="shared" si="106"/>
        <v>2.786435485029668</v>
      </c>
      <c r="AX59" s="157">
        <f t="shared" si="107"/>
        <v>3.3033356079417873</v>
      </c>
      <c r="AY59" s="157">
        <f t="shared" si="108"/>
        <v>2.9680519543547716</v>
      </c>
      <c r="AZ59" s="157">
        <f t="shared" si="109"/>
        <v>2.9669090697886649</v>
      </c>
      <c r="BA59" s="157">
        <f t="shared" si="110"/>
        <v>3.0363295409207067</v>
      </c>
      <c r="BB59" s="157" t="str">
        <f t="shared" si="114"/>
        <v/>
      </c>
      <c r="BC59" s="52" t="str">
        <f t="shared" si="111"/>
        <v/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208810.1</v>
      </c>
      <c r="Q60" s="119"/>
      <c r="R60" s="52" t="str">
        <f t="shared" si="112"/>
        <v/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64675.570999999953</v>
      </c>
      <c r="AJ60" s="119"/>
      <c r="AK60" s="52" t="str">
        <f t="shared" si="113"/>
        <v/>
      </c>
      <c r="AM60" s="198">
        <f t="shared" si="96"/>
        <v>2.3647140718469641</v>
      </c>
      <c r="AN60" s="157">
        <f t="shared" si="97"/>
        <v>2.2614935016861302</v>
      </c>
      <c r="AO60" s="157">
        <f t="shared" si="98"/>
        <v>2.5580688905462297</v>
      </c>
      <c r="AP60" s="157">
        <f t="shared" si="99"/>
        <v>2.3603331049966276</v>
      </c>
      <c r="AQ60" s="157">
        <f t="shared" si="100"/>
        <v>2.5709811698639262</v>
      </c>
      <c r="AR60" s="157">
        <f t="shared" si="101"/>
        <v>2.426905203187177</v>
      </c>
      <c r="AS60" s="157">
        <f t="shared" si="102"/>
        <v>2.7569178405590455</v>
      </c>
      <c r="AT60" s="157">
        <f t="shared" si="103"/>
        <v>2.568696662723287</v>
      </c>
      <c r="AU60" s="157">
        <f t="shared" si="104"/>
        <v>2.9967018158701015</v>
      </c>
      <c r="AV60" s="157">
        <f t="shared" si="105"/>
        <v>2.6446157846551293</v>
      </c>
      <c r="AW60" s="157">
        <f t="shared" si="106"/>
        <v>2.8633281235413843</v>
      </c>
      <c r="AX60" s="157">
        <f t="shared" si="107"/>
        <v>3.0177047586960484</v>
      </c>
      <c r="AY60" s="157">
        <f t="shared" si="108"/>
        <v>3.1907721970477527</v>
      </c>
      <c r="AZ60" s="157">
        <f t="shared" si="109"/>
        <v>3.0720834500865446</v>
      </c>
      <c r="BA60" s="157">
        <f t="shared" si="110"/>
        <v>3.0973392091666039</v>
      </c>
      <c r="BB60" s="157" t="str">
        <f t="shared" si="114"/>
        <v/>
      </c>
      <c r="BC60" s="52" t="str">
        <f t="shared" si="111"/>
        <v/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179860.61000000031</v>
      </c>
      <c r="Q61" s="119"/>
      <c r="R61" s="52" t="str">
        <f t="shared" si="112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/>
      <c r="AK61" s="52" t="str">
        <f t="shared" si="113"/>
        <v/>
      </c>
      <c r="AM61" s="198">
        <f t="shared" ref="AM61:AN67" si="115">(U61/B61)*10</f>
        <v>1.9784200067392308</v>
      </c>
      <c r="AN61" s="157">
        <f t="shared" si="115"/>
        <v>1.9672226836151285</v>
      </c>
      <c r="AO61" s="157">
        <f t="shared" ref="AO61:AY63" si="116">IF(W61="","",(W61/D61)*10)</f>
        <v>2.1967931517532344</v>
      </c>
      <c r="AP61" s="157">
        <f t="shared" si="116"/>
        <v>2.3729260081576027</v>
      </c>
      <c r="AQ61" s="157">
        <f t="shared" si="116"/>
        <v>2.4758168420606395</v>
      </c>
      <c r="AR61" s="157">
        <f t="shared" si="116"/>
        <v>2.4958910965727048</v>
      </c>
      <c r="AS61" s="157">
        <f t="shared" si="116"/>
        <v>2.8239750172941114</v>
      </c>
      <c r="AT61" s="157">
        <f t="shared" si="116"/>
        <v>2.95999563618712</v>
      </c>
      <c r="AU61" s="157">
        <f t="shared" si="116"/>
        <v>2.8613877922934243</v>
      </c>
      <c r="AV61" s="157">
        <f t="shared" si="116"/>
        <v>2.7146381384743794</v>
      </c>
      <c r="AW61" s="157">
        <f t="shared" si="116"/>
        <v>2.7936391721613445</v>
      </c>
      <c r="AX61" s="157">
        <f t="shared" si="116"/>
        <v>3.094595117974555</v>
      </c>
      <c r="AY61" s="157">
        <f t="shared" si="116"/>
        <v>2.9794973919702468</v>
      </c>
      <c r="AZ61" s="157">
        <f t="shared" ref="AZ61:AZ63" si="117">IF(AH61="","",(AH61/O61)*10)</f>
        <v>3.0009551822447307</v>
      </c>
      <c r="BA61" s="157">
        <f t="shared" ref="BA61:BA63" si="118">IF(AI61="","",(AI61/P61)*10)</f>
        <v>2.8782039602779013</v>
      </c>
      <c r="BB61" s="157" t="str">
        <f t="shared" si="114"/>
        <v/>
      </c>
      <c r="BC61" s="52" t="str">
        <f t="shared" si="111"/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118653.50999999991</v>
      </c>
      <c r="Q62" s="123"/>
      <c r="R62" s="52" t="str">
        <f t="shared" si="112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37743.594000000026</v>
      </c>
      <c r="AJ62" s="123"/>
      <c r="AK62" s="52" t="str">
        <f t="shared" si="113"/>
        <v/>
      </c>
      <c r="AM62" s="198">
        <f t="shared" si="115"/>
        <v>2.0408556968710365</v>
      </c>
      <c r="AN62" s="157">
        <f t="shared" si="115"/>
        <v>1.8586959199657298</v>
      </c>
      <c r="AO62" s="157">
        <f t="shared" si="116"/>
        <v>2.3103681372605527</v>
      </c>
      <c r="AP62" s="157">
        <f t="shared" si="116"/>
        <v>2.494909882777443</v>
      </c>
      <c r="AQ62" s="157">
        <f t="shared" si="116"/>
        <v>2.357121537342076</v>
      </c>
      <c r="AR62" s="157">
        <f t="shared" si="116"/>
        <v>2.6659387435479127</v>
      </c>
      <c r="AS62" s="157">
        <f t="shared" si="116"/>
        <v>3.190162257970441</v>
      </c>
      <c r="AT62" s="157">
        <f t="shared" si="116"/>
        <v>3.0157583548138938</v>
      </c>
      <c r="AU62" s="157">
        <f t="shared" si="116"/>
        <v>3.3894753383554024</v>
      </c>
      <c r="AV62" s="157">
        <f t="shared" si="116"/>
        <v>3.080067195408315</v>
      </c>
      <c r="AW62" s="157">
        <f t="shared" si="116"/>
        <v>2.920769071613742</v>
      </c>
      <c r="AX62" s="157">
        <f t="shared" si="116"/>
        <v>2.7992960150697193</v>
      </c>
      <c r="AY62" s="157">
        <f t="shared" si="116"/>
        <v>3.0658930312246784</v>
      </c>
      <c r="AZ62" s="157">
        <f t="shared" si="117"/>
        <v>3.2488675331789625</v>
      </c>
      <c r="BA62" s="157">
        <f t="shared" si="118"/>
        <v>3.1809926229742431</v>
      </c>
      <c r="BB62" s="157" t="str">
        <f t="shared" si="114"/>
        <v/>
      </c>
      <c r="BC62" s="52" t="str">
        <f t="shared" si="111"/>
        <v/>
      </c>
      <c r="BF62" s="105"/>
    </row>
    <row r="63" spans="1:58" ht="20.100000000000001" customHeight="1" thickBot="1" x14ac:dyDescent="0.3">
      <c r="A63" s="35" t="str">
        <f>A19</f>
        <v>jan-abr</v>
      </c>
      <c r="B63" s="167">
        <f>SUM(B51:B54)</f>
        <v>320773.06000000006</v>
      </c>
      <c r="C63" s="168">
        <f t="shared" ref="C63:Q63" si="119">SUM(C51:C54)</f>
        <v>358695.35000000009</v>
      </c>
      <c r="D63" s="168">
        <f t="shared" si="119"/>
        <v>455619.96</v>
      </c>
      <c r="E63" s="168">
        <f t="shared" si="119"/>
        <v>434730.71999999991</v>
      </c>
      <c r="F63" s="168">
        <f t="shared" si="119"/>
        <v>413421.79999999981</v>
      </c>
      <c r="G63" s="168">
        <f t="shared" si="119"/>
        <v>452398.57000000007</v>
      </c>
      <c r="H63" s="168">
        <f t="shared" si="119"/>
        <v>313755.39999999985</v>
      </c>
      <c r="I63" s="168">
        <f t="shared" si="119"/>
        <v>381477.37999999983</v>
      </c>
      <c r="J63" s="168">
        <f t="shared" si="119"/>
        <v>406989.56000000006</v>
      </c>
      <c r="K63" s="168">
        <f t="shared" si="119"/>
        <v>424779.81999999966</v>
      </c>
      <c r="L63" s="168">
        <f t="shared" si="119"/>
        <v>505312.42000000004</v>
      </c>
      <c r="M63" s="168">
        <f t="shared" si="119"/>
        <v>559124.54999999981</v>
      </c>
      <c r="N63" s="168">
        <f t="shared" si="119"/>
        <v>541869.5299999998</v>
      </c>
      <c r="O63" s="168">
        <f t="shared" si="119"/>
        <v>538453.76000000001</v>
      </c>
      <c r="P63" s="168">
        <f t="shared" si="119"/>
        <v>588188.70999999973</v>
      </c>
      <c r="Q63" s="169">
        <f t="shared" si="119"/>
        <v>575462.40999999968</v>
      </c>
      <c r="R63" s="61">
        <f t="shared" si="112"/>
        <v>-2.1636423453282625E-2</v>
      </c>
      <c r="T63" s="109"/>
      <c r="U63" s="167">
        <f>SUM(U51:U54)</f>
        <v>62062.630000000005</v>
      </c>
      <c r="V63" s="168">
        <f t="shared" ref="V63:AJ63" si="120">SUM(V51:V54)</f>
        <v>70411.627999999997</v>
      </c>
      <c r="W63" s="168">
        <f t="shared" si="120"/>
        <v>82802.727000000028</v>
      </c>
      <c r="X63" s="168">
        <f t="shared" si="120"/>
        <v>86398.503999999986</v>
      </c>
      <c r="Y63" s="168">
        <f t="shared" si="120"/>
        <v>83795.294999999998</v>
      </c>
      <c r="Z63" s="168">
        <f t="shared" si="120"/>
        <v>92489.30399999996</v>
      </c>
      <c r="AA63" s="168">
        <f t="shared" si="120"/>
        <v>80180.72</v>
      </c>
      <c r="AB63" s="168">
        <f t="shared" si="120"/>
        <v>95485.369999999981</v>
      </c>
      <c r="AC63" s="168">
        <f t="shared" si="120"/>
        <v>103948.18700000001</v>
      </c>
      <c r="AD63" s="168">
        <f t="shared" si="120"/>
        <v>107639.21400000004</v>
      </c>
      <c r="AE63" s="168">
        <f t="shared" si="120"/>
        <v>131716.49000000005</v>
      </c>
      <c r="AF63" s="168">
        <f t="shared" si="120"/>
        <v>148459.44699999999</v>
      </c>
      <c r="AG63" s="168">
        <f t="shared" si="120"/>
        <v>151735.31000000006</v>
      </c>
      <c r="AH63" s="168">
        <f t="shared" si="120"/>
        <v>153899.47099999999</v>
      </c>
      <c r="AI63" s="168">
        <f t="shared" si="120"/>
        <v>164399.51999999999</v>
      </c>
      <c r="AJ63" s="169">
        <f t="shared" si="120"/>
        <v>162041.87299999993</v>
      </c>
      <c r="AK63" s="57">
        <f t="shared" si="113"/>
        <v>-1.4340960362901641E-2</v>
      </c>
      <c r="AM63" s="199">
        <f t="shared" si="115"/>
        <v>1.9347831142677629</v>
      </c>
      <c r="AN63" s="173">
        <f t="shared" si="115"/>
        <v>1.9629924948845858</v>
      </c>
      <c r="AO63" s="173">
        <f t="shared" si="116"/>
        <v>1.8173639056550557</v>
      </c>
      <c r="AP63" s="173">
        <f t="shared" si="116"/>
        <v>1.9874027765969704</v>
      </c>
      <c r="AQ63" s="173">
        <f t="shared" si="116"/>
        <v>2.0268717082650225</v>
      </c>
      <c r="AR63" s="173">
        <f t="shared" si="116"/>
        <v>2.044420785857036</v>
      </c>
      <c r="AS63" s="173">
        <f t="shared" si="116"/>
        <v>2.5555168134158022</v>
      </c>
      <c r="AT63" s="173">
        <f t="shared" si="116"/>
        <v>2.5030414647390109</v>
      </c>
      <c r="AU63" s="173">
        <f t="shared" si="116"/>
        <v>2.5540750234477754</v>
      </c>
      <c r="AV63" s="173">
        <f t="shared" si="116"/>
        <v>2.5340001791987228</v>
      </c>
      <c r="AW63" s="173">
        <f t="shared" si="116"/>
        <v>2.6066347231283182</v>
      </c>
      <c r="AX63" s="173">
        <f t="shared" si="116"/>
        <v>2.6552124566878712</v>
      </c>
      <c r="AY63" s="173">
        <f t="shared" si="116"/>
        <v>2.8002185323097999</v>
      </c>
      <c r="AZ63" s="173">
        <f t="shared" si="117"/>
        <v>2.8581743212267656</v>
      </c>
      <c r="BA63" s="173">
        <f t="shared" si="118"/>
        <v>2.7950131854791986</v>
      </c>
      <c r="BB63" s="173">
        <f t="shared" si="114"/>
        <v>2.8158550442938579</v>
      </c>
      <c r="BC63" s="61">
        <f t="shared" si="111"/>
        <v>7.4568016075695137E-3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21">SUM(E51:E53)</f>
        <v>307586.39999999991</v>
      </c>
      <c r="F64" s="154">
        <f t="shared" si="121"/>
        <v>312002.81999999983</v>
      </c>
      <c r="G64" s="154">
        <f t="shared" si="121"/>
        <v>314085.74999999994</v>
      </c>
      <c r="H64" s="154">
        <f t="shared" si="121"/>
        <v>225185.55999999994</v>
      </c>
      <c r="I64" s="154">
        <f t="shared" si="121"/>
        <v>291368.51999999996</v>
      </c>
      <c r="J64" s="154">
        <f t="shared" si="121"/>
        <v>290915.21000000002</v>
      </c>
      <c r="K64" s="154">
        <f t="shared" si="121"/>
        <v>314581.43999999971</v>
      </c>
      <c r="L64" s="154">
        <f t="shared" si="121"/>
        <v>387624.22000000009</v>
      </c>
      <c r="M64" s="154">
        <f t="shared" si="121"/>
        <v>406414.74999999977</v>
      </c>
      <c r="N64" s="154">
        <f t="shared" si="121"/>
        <v>411776.26999999984</v>
      </c>
      <c r="O64" s="154">
        <f t="shared" ref="O64" si="122">SUM(O51:O53)</f>
        <v>412801.68999999994</v>
      </c>
      <c r="P64" s="154">
        <f t="shared" ref="P64" si="123">SUM(P51:P53)</f>
        <v>411554.93999999983</v>
      </c>
      <c r="Q64" s="154">
        <f>IF(Q53="","",SUM(Q51:Q53))</f>
        <v>437443.57999999973</v>
      </c>
      <c r="R64" s="61">
        <f t="shared" si="112"/>
        <v>6.2904456935931594E-2</v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24">SUM(Y51:Y53)</f>
        <v>61448.611999999994</v>
      </c>
      <c r="Z64" s="154">
        <f t="shared" si="124"/>
        <v>65590.697999999975</v>
      </c>
      <c r="AA64" s="154">
        <f t="shared" si="124"/>
        <v>58604.442999999985</v>
      </c>
      <c r="AB64" s="154">
        <f t="shared" si="124"/>
        <v>74095.891999999963</v>
      </c>
      <c r="AC64" s="154">
        <f t="shared" si="124"/>
        <v>76343.599000000002</v>
      </c>
      <c r="AD64" s="154">
        <f t="shared" si="124"/>
        <v>80321.476000000039</v>
      </c>
      <c r="AE64" s="154">
        <f t="shared" si="124"/>
        <v>99368.438000000038</v>
      </c>
      <c r="AF64" s="154">
        <f t="shared" si="124"/>
        <v>107006.38200000001</v>
      </c>
      <c r="AG64" s="154">
        <f t="shared" si="124"/>
        <v>114366.99700000009</v>
      </c>
      <c r="AH64" s="154">
        <f t="shared" ref="AH64" si="125">SUM(AH51:AH53)</f>
        <v>116285.541</v>
      </c>
      <c r="AI64" s="154">
        <f t="shared" si="124"/>
        <v>116534.27800000001</v>
      </c>
      <c r="AJ64" s="119">
        <f>IF(AJ53="","",SUM(AJ51:AJ53))</f>
        <v>120342.70399999994</v>
      </c>
      <c r="AK64" s="52">
        <f t="shared" si="113"/>
        <v>3.2680736220804779E-2</v>
      </c>
      <c r="AM64" s="197">
        <f t="shared" si="115"/>
        <v>1.9450344091466372</v>
      </c>
      <c r="AN64" s="156">
        <f t="shared" si="115"/>
        <v>1.9790475308153666</v>
      </c>
      <c r="AO64" s="156">
        <f t="shared" ref="AO64:AY66" si="126">(W64/D64)*10</f>
        <v>1.7976382565582869</v>
      </c>
      <c r="AP64" s="156">
        <f t="shared" si="126"/>
        <v>2.0596266935079059</v>
      </c>
      <c r="AQ64" s="156">
        <f t="shared" si="126"/>
        <v>1.9694889937212756</v>
      </c>
      <c r="AR64" s="156">
        <f t="shared" si="126"/>
        <v>2.0883054388809423</v>
      </c>
      <c r="AS64" s="156">
        <f t="shared" si="126"/>
        <v>2.6024956040698171</v>
      </c>
      <c r="AT64" s="156">
        <f t="shared" si="126"/>
        <v>2.5430301118322589</v>
      </c>
      <c r="AU64" s="156">
        <f t="shared" si="126"/>
        <v>2.6242560160398627</v>
      </c>
      <c r="AV64" s="156">
        <f t="shared" si="126"/>
        <v>2.5532808292822393</v>
      </c>
      <c r="AW64" s="156">
        <f t="shared" si="126"/>
        <v>2.5635250036749513</v>
      </c>
      <c r="AX64" s="156">
        <f t="shared" si="126"/>
        <v>2.6329354926217627</v>
      </c>
      <c r="AY64" s="156">
        <f t="shared" si="126"/>
        <v>2.7774062113875608</v>
      </c>
      <c r="AZ64" s="156">
        <f t="shared" ref="AZ64:AZ66" si="127">(AH64/O64)*10</f>
        <v>2.8169831620602137</v>
      </c>
      <c r="BA64" s="156">
        <f t="shared" ref="BA64:BA66" si="128">(AI64/P64)*10</f>
        <v>2.8315606659951658</v>
      </c>
      <c r="BB64" s="156">
        <f>IF(AJ64="","",(AJ64/Q64)*10)</f>
        <v>2.7510451519256494</v>
      </c>
      <c r="BC64" s="61">
        <f t="shared" si="111"/>
        <v>-2.843503055980573E-2</v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29">SUM(E54:E56)</f>
        <v>341280.04000000004</v>
      </c>
      <c r="F65" s="154">
        <f t="shared" si="129"/>
        <v>330986.2099999999</v>
      </c>
      <c r="G65" s="154">
        <f t="shared" si="129"/>
        <v>352389.62000000011</v>
      </c>
      <c r="H65" s="154">
        <f t="shared" si="129"/>
        <v>271249.88999999984</v>
      </c>
      <c r="I65" s="154">
        <f t="shared" si="129"/>
        <v>338059.84999999963</v>
      </c>
      <c r="J65" s="154">
        <f t="shared" si="129"/>
        <v>341622.02</v>
      </c>
      <c r="K65" s="154">
        <f t="shared" si="129"/>
        <v>348164.02999999968</v>
      </c>
      <c r="L65" s="154">
        <f t="shared" si="129"/>
        <v>373006.16999999981</v>
      </c>
      <c r="M65" s="154">
        <f t="shared" si="129"/>
        <v>455027.89</v>
      </c>
      <c r="N65" s="154">
        <f t="shared" si="129"/>
        <v>411180.44999999978</v>
      </c>
      <c r="O65" s="154">
        <f t="shared" ref="O65" si="130">SUM(O54:O56)</f>
        <v>458853.4600000002</v>
      </c>
      <c r="P65" s="154">
        <f t="shared" ref="P65" si="131">SUM(P54:P56)</f>
        <v>478828.02999999991</v>
      </c>
      <c r="Q65" s="154"/>
      <c r="R65" s="52" t="str">
        <f t="shared" si="112"/>
        <v/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32">SUM(Y54:Y56)</f>
        <v>68997.127000000022</v>
      </c>
      <c r="Z65" s="154">
        <f t="shared" si="132"/>
        <v>75648.96299999996</v>
      </c>
      <c r="AA65" s="154">
        <f t="shared" si="132"/>
        <v>65293.128000000026</v>
      </c>
      <c r="AB65" s="154">
        <f t="shared" si="132"/>
        <v>80241.398000000045</v>
      </c>
      <c r="AC65" s="154">
        <f t="shared" si="132"/>
        <v>84590.548999999999</v>
      </c>
      <c r="AD65" s="154">
        <f t="shared" si="132"/>
        <v>84889.636000000028</v>
      </c>
      <c r="AE65" s="154">
        <f t="shared" si="132"/>
        <v>93771.617999999988</v>
      </c>
      <c r="AF65" s="154">
        <f t="shared" si="132"/>
        <v>121302.12800000008</v>
      </c>
      <c r="AG65" s="154">
        <f t="shared" si="132"/>
        <v>117899.58700000003</v>
      </c>
      <c r="AH65" s="154">
        <f t="shared" ref="AH65" si="133">SUM(AH54:AH56)</f>
        <v>136371.95699999994</v>
      </c>
      <c r="AI65" s="154">
        <f t="shared" si="132"/>
        <v>132546.18300000014</v>
      </c>
      <c r="AJ65" s="119" t="str">
        <f>IF(AJ56="","",SUM(AJ54:AJ56))</f>
        <v/>
      </c>
      <c r="AK65" s="52" t="str">
        <f t="shared" si="113"/>
        <v/>
      </c>
      <c r="AM65" s="198">
        <f t="shared" si="115"/>
        <v>1.9239920608248851</v>
      </c>
      <c r="AN65" s="157">
        <f t="shared" si="115"/>
        <v>1.7497338733485361</v>
      </c>
      <c r="AO65" s="157">
        <f t="shared" si="126"/>
        <v>1.8123227987763368</v>
      </c>
      <c r="AP65" s="157">
        <f t="shared" si="126"/>
        <v>2.0013737105750451</v>
      </c>
      <c r="AQ65" s="157">
        <f t="shared" si="126"/>
        <v>2.0845921949437121</v>
      </c>
      <c r="AR65" s="157">
        <f t="shared" si="126"/>
        <v>2.1467420918924893</v>
      </c>
      <c r="AS65" s="157">
        <f t="shared" si="126"/>
        <v>2.4071209024269122</v>
      </c>
      <c r="AT65" s="157">
        <f t="shared" si="126"/>
        <v>2.3735855648045794</v>
      </c>
      <c r="AU65" s="157">
        <f t="shared" si="126"/>
        <v>2.4761445119960355</v>
      </c>
      <c r="AV65" s="157">
        <f t="shared" si="126"/>
        <v>2.4382081055300313</v>
      </c>
      <c r="AW65" s="157">
        <f t="shared" si="126"/>
        <v>2.5139428122596481</v>
      </c>
      <c r="AX65" s="157">
        <f t="shared" si="126"/>
        <v>2.6658174293448273</v>
      </c>
      <c r="AY65" s="157">
        <f t="shared" si="126"/>
        <v>2.8673441794229291</v>
      </c>
      <c r="AZ65" s="157">
        <f t="shared" si="127"/>
        <v>2.972015444756587</v>
      </c>
      <c r="BA65" s="157">
        <f t="shared" si="128"/>
        <v>2.7681375085748461</v>
      </c>
      <c r="BB65" s="303" t="str">
        <f t="shared" ref="BB65:BB67" si="134">IF(AJ65="","",(AJ65/Q65)*10)</f>
        <v/>
      </c>
      <c r="BC65" s="52" t="str">
        <f t="shared" si="111"/>
        <v/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35">SUM(E57:E59)</f>
        <v>374827.90000000014</v>
      </c>
      <c r="F66" s="154">
        <f t="shared" si="135"/>
        <v>411823.39999999991</v>
      </c>
      <c r="G66" s="154">
        <f t="shared" si="135"/>
        <v>392287.49999999988</v>
      </c>
      <c r="H66" s="154">
        <f t="shared" si="135"/>
        <v>324909.64999999991</v>
      </c>
      <c r="I66" s="154">
        <f t="shared" si="135"/>
        <v>335894.45999999973</v>
      </c>
      <c r="J66" s="154">
        <f t="shared" si="135"/>
        <v>323029.73000000004</v>
      </c>
      <c r="K66" s="154">
        <f t="shared" si="135"/>
        <v>359624.85999999987</v>
      </c>
      <c r="L66" s="154">
        <f t="shared" si="135"/>
        <v>485561.99000000028</v>
      </c>
      <c r="M66" s="154">
        <f t="shared" si="135"/>
        <v>462583.7999999997</v>
      </c>
      <c r="N66" s="154">
        <f t="shared" si="135"/>
        <v>492833.60999999993</v>
      </c>
      <c r="O66" s="154">
        <f t="shared" ref="O66" si="136">SUM(O57:O59)</f>
        <v>489114.31</v>
      </c>
      <c r="P66" s="154">
        <f t="shared" ref="P66" si="137">SUM(P57:P59)</f>
        <v>519925.99999999983</v>
      </c>
      <c r="Q66" s="154"/>
      <c r="R66" s="52" t="str">
        <f t="shared" si="112"/>
        <v/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38">SUM(Y57:Y59)</f>
        <v>90275.416000000056</v>
      </c>
      <c r="Z66" s="154">
        <f t="shared" si="138"/>
        <v>87840.50900000002</v>
      </c>
      <c r="AA66" s="154">
        <f t="shared" si="138"/>
        <v>78765.768000000011</v>
      </c>
      <c r="AB66" s="154">
        <f t="shared" si="138"/>
        <v>86377.072000000029</v>
      </c>
      <c r="AC66" s="154">
        <f t="shared" si="138"/>
        <v>89313.755000000005</v>
      </c>
      <c r="AD66" s="154">
        <f t="shared" si="138"/>
        <v>95872.349999999977</v>
      </c>
      <c r="AE66" s="154">
        <f t="shared" si="138"/>
        <v>128355.976</v>
      </c>
      <c r="AF66" s="154">
        <f t="shared" si="138"/>
        <v>133533.43400000001</v>
      </c>
      <c r="AG66" s="154">
        <f t="shared" si="138"/>
        <v>144237.76400000011</v>
      </c>
      <c r="AH66" s="154">
        <f t="shared" ref="AH66" si="139">SUM(AH57:AH59)</f>
        <v>138745.30100000001</v>
      </c>
      <c r="AI66" s="154">
        <f t="shared" si="138"/>
        <v>146566.29799999995</v>
      </c>
      <c r="AJ66" s="119" t="str">
        <f>IF(AJ59="","",SUM(AJ57:AJ59))</f>
        <v/>
      </c>
      <c r="AK66" s="52" t="str">
        <f t="shared" si="113"/>
        <v/>
      </c>
      <c r="AM66" s="198">
        <f t="shared" si="115"/>
        <v>1.8380654168220978</v>
      </c>
      <c r="AN66" s="157">
        <f t="shared" si="115"/>
        <v>1.8450697519866253</v>
      </c>
      <c r="AO66" s="157">
        <f t="shared" si="126"/>
        <v>1.959075682997454</v>
      </c>
      <c r="AP66" s="157">
        <f t="shared" si="126"/>
        <v>2.4233752876986996</v>
      </c>
      <c r="AQ66" s="157">
        <f t="shared" si="126"/>
        <v>2.1920904931579916</v>
      </c>
      <c r="AR66" s="157">
        <f t="shared" si="126"/>
        <v>2.2391870503138653</v>
      </c>
      <c r="AS66" s="157">
        <f t="shared" si="126"/>
        <v>2.4242360299240122</v>
      </c>
      <c r="AT66" s="157">
        <f t="shared" si="126"/>
        <v>2.5715539339350846</v>
      </c>
      <c r="AU66" s="157">
        <f t="shared" si="126"/>
        <v>2.764877245199691</v>
      </c>
      <c r="AV66" s="157">
        <f t="shared" si="126"/>
        <v>2.6658988480384815</v>
      </c>
      <c r="AW66" s="157">
        <f t="shared" si="126"/>
        <v>2.643451889634111</v>
      </c>
      <c r="AX66" s="157">
        <f t="shared" si="126"/>
        <v>2.8866863474250524</v>
      </c>
      <c r="AY66" s="157">
        <f t="shared" si="126"/>
        <v>2.9267030712454885</v>
      </c>
      <c r="AZ66" s="157">
        <f t="shared" si="127"/>
        <v>2.8366641123217189</v>
      </c>
      <c r="BA66" s="157">
        <f t="shared" si="128"/>
        <v>2.8189838169277937</v>
      </c>
      <c r="BB66" s="303" t="str">
        <f t="shared" si="134"/>
        <v/>
      </c>
      <c r="BC66" s="52" t="str">
        <f t="shared" si="111"/>
        <v/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Q67" si="140">IF(E62="","",SUM(E60:E62))</f>
        <v>378869.0400000001</v>
      </c>
      <c r="F67" s="155">
        <f t="shared" si="140"/>
        <v>396865.16000000021</v>
      </c>
      <c r="G67" s="155">
        <f t="shared" si="140"/>
        <v>336903.74</v>
      </c>
      <c r="H67" s="155">
        <f t="shared" si="140"/>
        <v>311374.30999999976</v>
      </c>
      <c r="I67" s="155">
        <f t="shared" si="140"/>
        <v>337617.05000000005</v>
      </c>
      <c r="J67" s="155">
        <f t="shared" si="140"/>
        <v>314897.43999999994</v>
      </c>
      <c r="K67" s="155">
        <f t="shared" si="140"/>
        <v>372869.66999999981</v>
      </c>
      <c r="L67" s="155">
        <f t="shared" si="140"/>
        <v>493444.35000000033</v>
      </c>
      <c r="M67" s="155">
        <f t="shared" si="140"/>
        <v>455271.89999999967</v>
      </c>
      <c r="N67" s="155">
        <f t="shared" si="140"/>
        <v>469176.04999999987</v>
      </c>
      <c r="O67" s="155">
        <f t="shared" ref="O67" si="141">IF(O62="","",SUM(O60:O62))</f>
        <v>416430.29999999993</v>
      </c>
      <c r="P67" s="155">
        <f t="shared" ref="P67" si="142">IF(P62="","",SUM(P60:P62))</f>
        <v>507324.2200000002</v>
      </c>
      <c r="Q67" s="155" t="str">
        <f t="shared" si="140"/>
        <v/>
      </c>
      <c r="R67" s="55" t="str">
        <f t="shared" si="112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43">IF(Y62="","",SUM(Y60:Y62))</f>
        <v>98610.478999999992</v>
      </c>
      <c r="Z67" s="155">
        <f t="shared" si="143"/>
        <v>84566.343999999997</v>
      </c>
      <c r="AA67" s="155">
        <f t="shared" si="143"/>
        <v>90045.485000000015</v>
      </c>
      <c r="AB67" s="155">
        <f t="shared" si="143"/>
        <v>94962.186000000016</v>
      </c>
      <c r="AC67" s="155">
        <f t="shared" si="143"/>
        <v>95891.539000000004</v>
      </c>
      <c r="AD67" s="155">
        <f t="shared" si="143"/>
        <v>103388.924</v>
      </c>
      <c r="AE67" s="155">
        <f t="shared" si="143"/>
        <v>140739.50200000001</v>
      </c>
      <c r="AF67" s="155">
        <f t="shared" si="143"/>
        <v>135949.3170000001</v>
      </c>
      <c r="AG67" s="155">
        <f t="shared" si="143"/>
        <v>144292.45000000004</v>
      </c>
      <c r="AH67" s="155">
        <f t="shared" ref="AH67" si="144">IF(AH62="","",SUM(AH60:AH62))</f>
        <v>128817.85499999998</v>
      </c>
      <c r="AI67" s="155">
        <f t="shared" si="143"/>
        <v>154186.717</v>
      </c>
      <c r="AJ67" s="123" t="str">
        <f t="shared" si="143"/>
        <v/>
      </c>
      <c r="AK67" s="55" t="str">
        <f t="shared" si="113"/>
        <v/>
      </c>
      <c r="AM67" s="200">
        <f t="shared" si="115"/>
        <v>2.1176785143360082</v>
      </c>
      <c r="AN67" s="158">
        <f t="shared" si="115"/>
        <v>2.0453352071175841</v>
      </c>
      <c r="AO67" s="158">
        <f t="shared" ref="AO67:AY67" si="145">IF(W62="","",(W67/D67)*10)</f>
        <v>2.3611669003409426</v>
      </c>
      <c r="AP67" s="158">
        <f t="shared" si="145"/>
        <v>2.3941369028200361</v>
      </c>
      <c r="AQ67" s="158">
        <f t="shared" si="145"/>
        <v>2.4847350923925884</v>
      </c>
      <c r="AR67" s="158">
        <f t="shared" si="145"/>
        <v>2.5101040433685897</v>
      </c>
      <c r="AS67" s="158">
        <f t="shared" si="145"/>
        <v>2.8918726467832263</v>
      </c>
      <c r="AT67" s="158">
        <f t="shared" si="145"/>
        <v>2.8127189074129992</v>
      </c>
      <c r="AU67" s="158">
        <f t="shared" si="145"/>
        <v>3.045167309076886</v>
      </c>
      <c r="AV67" s="158">
        <f t="shared" si="145"/>
        <v>2.7727898597920304</v>
      </c>
      <c r="AW67" s="158">
        <f t="shared" si="145"/>
        <v>2.852185905056972</v>
      </c>
      <c r="AX67" s="158">
        <f t="shared" si="145"/>
        <v>2.9861126285193573</v>
      </c>
      <c r="AY67" s="158">
        <f t="shared" si="145"/>
        <v>3.0754436421040694</v>
      </c>
      <c r="AZ67" s="158">
        <f t="shared" ref="AZ67" si="146">IF(AH62="","",(AH67/O67)*10)</f>
        <v>3.093383334497994</v>
      </c>
      <c r="BA67" s="158">
        <f t="shared" ref="BA67" si="147">IF(AI62="","",(AI67/P67)*10)</f>
        <v>3.0392145874683441</v>
      </c>
      <c r="BB67" s="304" t="str">
        <f t="shared" si="134"/>
        <v/>
      </c>
      <c r="BC67" s="55" t="str">
        <f t="shared" si="111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P20:P23 B42:N45 O42:O45 U43:AH45 B64:O67 U64:AI67 U42:AG42 P42:P4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topLeftCell="U31" workbookViewId="0">
      <selection activeCell="AH51" sqref="AH51:AJ62"/>
    </sheetView>
  </sheetViews>
  <sheetFormatPr defaultRowHeight="15" x14ac:dyDescent="0.25"/>
  <cols>
    <col min="1" max="1" width="18.7109375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0" t="s">
        <v>3</v>
      </c>
      <c r="B4" s="352" t="s">
        <v>71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7"/>
      <c r="R4" s="355" t="s">
        <v>149</v>
      </c>
      <c r="T4" s="353" t="s">
        <v>3</v>
      </c>
      <c r="U4" s="345" t="s">
        <v>71</v>
      </c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7"/>
      <c r="AK4" s="357" t="s">
        <v>149</v>
      </c>
      <c r="AM4" s="345" t="s">
        <v>71</v>
      </c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7"/>
      <c r="BC4" s="355" t="s">
        <v>149</v>
      </c>
    </row>
    <row r="5" spans="1:58" ht="20.100000000000001" customHeight="1" thickBot="1" x14ac:dyDescent="0.3">
      <c r="A5" s="351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6"/>
      <c r="T5" s="354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8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56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172338.33999999997</v>
      </c>
      <c r="Q7" s="112">
        <v>150283.13999999981</v>
      </c>
      <c r="R7" s="61">
        <f>IF(Q7="","",(Q7-P7)/P7)</f>
        <v>-0.12797616595355485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11238.355</v>
      </c>
      <c r="AJ7" s="112">
        <v>12072.95100000001</v>
      </c>
      <c r="AK7" s="61">
        <f>IF(AJ7="","",(AJ7-AI7)/AI7)</f>
        <v>7.4263181755693825E-2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0.65210997158264383</v>
      </c>
      <c r="BB7" s="156">
        <f>(AJ7/Q7)*10</f>
        <v>0.80334700219865152</v>
      </c>
      <c r="BC7" s="61">
        <f t="shared" ref="BC7:BC23" si="15">IF(BB7="","",(BB7-BA7)/BA7)</f>
        <v>0.23191951849618506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195445.55999999997</v>
      </c>
      <c r="Q8" s="119">
        <v>172386.86999999976</v>
      </c>
      <c r="R8" s="52">
        <f t="shared" ref="R8:R23" si="16">IF(Q8="","",(Q8-P8)/P8)</f>
        <v>-0.11798011681616205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12671.758000000003</v>
      </c>
      <c r="AJ8" s="119">
        <v>11938.861999999997</v>
      </c>
      <c r="AK8" s="52">
        <f t="shared" ref="AK8:AK23" si="17">IF(AJ8="","",(AJ8-AI8)/AI8)</f>
        <v>-5.7836963111196245E-2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0.64835230843821701</v>
      </c>
      <c r="BB8" s="157">
        <f>IF(AJ8="","",(AJ8/Q8)*10)</f>
        <v>0.69256214234877711</v>
      </c>
      <c r="BC8" s="52">
        <f t="shared" si="15"/>
        <v>6.8187979490741582E-2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174807.55999999991</v>
      </c>
      <c r="Q9" s="119">
        <v>141372.81999999989</v>
      </c>
      <c r="R9" s="52">
        <f t="shared" si="16"/>
        <v>-0.19126598414851187</v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13217.370000000008</v>
      </c>
      <c r="AJ9" s="119">
        <v>10773.179999999997</v>
      </c>
      <c r="AK9" s="52">
        <f t="shared" si="17"/>
        <v>-0.18492256780282385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0.75610974719857738</v>
      </c>
      <c r="BB9" s="157">
        <f t="shared" ref="BB9:BB18" si="18">IF(AJ9="","",(AJ9/Q9)*10)</f>
        <v>0.7620403978643141</v>
      </c>
      <c r="BC9" s="52">
        <f t="shared" si="15"/>
        <v>7.8436373657528799E-3</v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163521.96999999991</v>
      </c>
      <c r="Q10" s="119">
        <v>152996.87000000005</v>
      </c>
      <c r="R10" s="52">
        <f t="shared" si="16"/>
        <v>-6.436505137505294E-2</v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12217.896000000008</v>
      </c>
      <c r="AJ10" s="119">
        <v>11829.21</v>
      </c>
      <c r="AK10" s="52">
        <f t="shared" si="17"/>
        <v>-3.1812842407564164E-2</v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0.74717152685966393</v>
      </c>
      <c r="BB10" s="157">
        <f t="shared" si="18"/>
        <v>0.77316679746454908</v>
      </c>
      <c r="BC10" s="52">
        <f t="shared" si="15"/>
        <v>3.4791570168823727E-2</v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185138.12000000014</v>
      </c>
      <c r="Q11" s="119"/>
      <c r="R11" s="52" t="str">
        <f t="shared" si="16"/>
        <v/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13084.539999999999</v>
      </c>
      <c r="AJ11" s="119"/>
      <c r="AK11" s="52" t="str">
        <f t="shared" si="17"/>
        <v/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0.70674478059947843</v>
      </c>
      <c r="BB11" s="157" t="str">
        <f t="shared" si="18"/>
        <v/>
      </c>
      <c r="BC11" s="52" t="str">
        <f t="shared" si="15"/>
        <v/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176789.4599999999</v>
      </c>
      <c r="Q12" s="119"/>
      <c r="R12" s="52" t="str">
        <f t="shared" si="16"/>
        <v/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14265.303999999995</v>
      </c>
      <c r="AJ12" s="119"/>
      <c r="AK12" s="52" t="str">
        <f t="shared" si="17"/>
        <v/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0.80690919017457274</v>
      </c>
      <c r="BB12" s="157" t="str">
        <f t="shared" si="18"/>
        <v/>
      </c>
      <c r="BC12" s="52" t="str">
        <f t="shared" si="15"/>
        <v/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165682.68999999983</v>
      </c>
      <c r="Q13" s="119"/>
      <c r="R13" s="52" t="str">
        <f t="shared" si="16"/>
        <v/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13486.543000000003</v>
      </c>
      <c r="AJ13" s="119"/>
      <c r="AK13" s="52" t="str">
        <f t="shared" si="17"/>
        <v/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0.8139983120747265</v>
      </c>
      <c r="BB13" s="157" t="str">
        <f t="shared" si="18"/>
        <v/>
      </c>
      <c r="BC13" s="52" t="str">
        <f t="shared" si="15"/>
        <v/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165638.50000000012</v>
      </c>
      <c r="Q14" s="119"/>
      <c r="R14" s="52" t="str">
        <f t="shared" si="16"/>
        <v/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12652.244000000006</v>
      </c>
      <c r="AJ14" s="119"/>
      <c r="AK14" s="52" t="str">
        <f t="shared" si="17"/>
        <v/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0.76384681097691642</v>
      </c>
      <c r="BB14" s="157" t="str">
        <f t="shared" si="18"/>
        <v/>
      </c>
      <c r="BC14" s="52" t="str">
        <f t="shared" si="15"/>
        <v/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165361.18999999983</v>
      </c>
      <c r="Q15" s="119"/>
      <c r="R15" s="52" t="str">
        <f t="shared" si="16"/>
        <v/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13319.622999999998</v>
      </c>
      <c r="AJ15" s="119"/>
      <c r="AK15" s="52" t="str">
        <f t="shared" si="17"/>
        <v/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0.80548664411522508</v>
      </c>
      <c r="BB15" s="157" t="str">
        <f t="shared" si="18"/>
        <v/>
      </c>
      <c r="BC15" s="52" t="str">
        <f t="shared" si="15"/>
        <v/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156977.19999999984</v>
      </c>
      <c r="Q16" s="119"/>
      <c r="R16" s="52" t="str">
        <f t="shared" si="16"/>
        <v/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12170.897999999996</v>
      </c>
      <c r="AJ16" s="119"/>
      <c r="AK16" s="52" t="str">
        <f t="shared" si="17"/>
        <v/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0.77532902867422848</v>
      </c>
      <c r="BB16" s="157" t="str">
        <f t="shared" si="18"/>
        <v/>
      </c>
      <c r="BC16" s="52" t="str">
        <f t="shared" si="15"/>
        <v/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199471.92999999993</v>
      </c>
      <c r="Q17" s="119"/>
      <c r="R17" s="52" t="str">
        <f t="shared" si="16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16604.206999999991</v>
      </c>
      <c r="AJ17" s="119"/>
      <c r="AK17" s="52" t="str">
        <f t="shared" si="17"/>
        <v/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0.83240819898819829</v>
      </c>
      <c r="BB17" s="157" t="str">
        <f t="shared" si="18"/>
        <v/>
      </c>
      <c r="BC17" s="52" t="str">
        <f t="shared" si="15"/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189818.58999999979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14029.634999999995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0.73910753419883746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jan-abr</v>
      </c>
      <c r="B19" s="167">
        <f>SUM(B7:B10)</f>
        <v>554406.85</v>
      </c>
      <c r="C19" s="168">
        <f t="shared" ref="C19:Q19" si="22">SUM(C7:C10)</f>
        <v>486287.17</v>
      </c>
      <c r="D19" s="168">
        <f t="shared" si="22"/>
        <v>469303.11</v>
      </c>
      <c r="E19" s="168">
        <f t="shared" si="22"/>
        <v>382247.95</v>
      </c>
      <c r="F19" s="168">
        <f t="shared" si="22"/>
        <v>658963.75</v>
      </c>
      <c r="G19" s="168">
        <f t="shared" si="22"/>
        <v>707495.97999999986</v>
      </c>
      <c r="H19" s="168">
        <f t="shared" si="22"/>
        <v>567686.41</v>
      </c>
      <c r="I19" s="168">
        <f t="shared" si="22"/>
        <v>726662.35</v>
      </c>
      <c r="J19" s="168">
        <f t="shared" si="22"/>
        <v>490826.27999999997</v>
      </c>
      <c r="K19" s="168">
        <f t="shared" si="22"/>
        <v>894828.22000000009</v>
      </c>
      <c r="L19" s="168">
        <f t="shared" si="22"/>
        <v>873923.82</v>
      </c>
      <c r="M19" s="168">
        <f t="shared" si="22"/>
        <v>1056431.9300000009</v>
      </c>
      <c r="N19" s="168">
        <f t="shared" si="22"/>
        <v>861563.32999999903</v>
      </c>
      <c r="O19" s="168">
        <f t="shared" si="22"/>
        <v>1040177.81</v>
      </c>
      <c r="P19" s="168">
        <f t="shared" si="22"/>
        <v>706113.4299999997</v>
      </c>
      <c r="Q19" s="316">
        <f t="shared" si="22"/>
        <v>617039.69999999949</v>
      </c>
      <c r="R19" s="164">
        <f t="shared" si="16"/>
        <v>-0.12614648895716407</v>
      </c>
      <c r="S19" s="171"/>
      <c r="T19" s="170"/>
      <c r="U19" s="167">
        <f>SUM(U7:U10)</f>
        <v>24470.123999999996</v>
      </c>
      <c r="V19" s="168">
        <f t="shared" ref="V19:AJ19" si="23">SUM(V7:V10)</f>
        <v>21922.384000000002</v>
      </c>
      <c r="W19" s="168">
        <f t="shared" si="23"/>
        <v>24194.093999999994</v>
      </c>
      <c r="X19" s="168">
        <f t="shared" si="23"/>
        <v>31922.655000000002</v>
      </c>
      <c r="Y19" s="168">
        <f t="shared" si="23"/>
        <v>34286.582999999999</v>
      </c>
      <c r="Z19" s="168">
        <f t="shared" si="23"/>
        <v>34824.161999999997</v>
      </c>
      <c r="AA19" s="168">
        <f t="shared" si="23"/>
        <v>31239.798000000006</v>
      </c>
      <c r="AB19" s="168">
        <f t="shared" si="23"/>
        <v>39740.332999999999</v>
      </c>
      <c r="AC19" s="168">
        <f t="shared" si="23"/>
        <v>39609.513000000006</v>
      </c>
      <c r="AD19" s="168">
        <f t="shared" si="23"/>
        <v>50867.26</v>
      </c>
      <c r="AE19" s="168">
        <f t="shared" si="23"/>
        <v>54667.957000000009</v>
      </c>
      <c r="AF19" s="168">
        <f t="shared" si="23"/>
        <v>55446.439999999988</v>
      </c>
      <c r="AG19" s="168">
        <f t="shared" si="23"/>
        <v>58463.51200000001</v>
      </c>
      <c r="AH19" s="168">
        <f t="shared" si="23"/>
        <v>68474.600000000006</v>
      </c>
      <c r="AI19" s="168">
        <f t="shared" si="23"/>
        <v>49345.379000000023</v>
      </c>
      <c r="AJ19" s="169">
        <f t="shared" si="23"/>
        <v>46614.203000000001</v>
      </c>
      <c r="AK19" s="61">
        <f t="shared" si="17"/>
        <v>-5.5348161374949009E-2</v>
      </c>
      <c r="AM19" s="172">
        <f t="shared" si="19"/>
        <v>0.44137484953513828</v>
      </c>
      <c r="AN19" s="173">
        <f t="shared" si="19"/>
        <v>0.45081148244153763</v>
      </c>
      <c r="AO19" s="173">
        <f t="shared" si="20"/>
        <v>0.51553236031186744</v>
      </c>
      <c r="AP19" s="173">
        <f t="shared" si="20"/>
        <v>0.83512952783657834</v>
      </c>
      <c r="AQ19" s="173">
        <f t="shared" si="20"/>
        <v>0.52031060889161196</v>
      </c>
      <c r="AR19" s="173">
        <f t="shared" si="20"/>
        <v>0.49221710065405605</v>
      </c>
      <c r="AS19" s="173">
        <f t="shared" si="21"/>
        <v>0.55030026172372182</v>
      </c>
      <c r="AT19" s="173">
        <f t="shared" si="21"/>
        <v>0.54688856523253193</v>
      </c>
      <c r="AU19" s="173">
        <f t="shared" si="21"/>
        <v>0.80699658135664643</v>
      </c>
      <c r="AV19" s="173">
        <f t="shared" si="21"/>
        <v>0.56845837964296653</v>
      </c>
      <c r="AW19" s="173">
        <f t="shared" si="21"/>
        <v>0.6255460229931713</v>
      </c>
      <c r="AX19" s="173">
        <f t="shared" si="21"/>
        <v>0.52484630978542968</v>
      </c>
      <c r="AY19" s="173">
        <f t="shared" si="21"/>
        <v>0.67857474853299615</v>
      </c>
      <c r="AZ19" s="173">
        <f t="shared" si="13"/>
        <v>0.65829706557574041</v>
      </c>
      <c r="BA19" s="173">
        <f t="shared" si="14"/>
        <v>0.69883076717575032</v>
      </c>
      <c r="BB19" s="173">
        <f>(AJ19/Q19)*10</f>
        <v>0.7554490091966537</v>
      </c>
      <c r="BC19" s="61">
        <f t="shared" si="15"/>
        <v>8.1018530780663733E-2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542591.45999999985</v>
      </c>
      <c r="Q20" s="154">
        <f>IF(Q9="","",SUM(Q7:Q9))</f>
        <v>464042.82999999943</v>
      </c>
      <c r="R20" s="61">
        <f t="shared" si="16"/>
        <v>-0.14476569535392325</v>
      </c>
      <c r="T20" s="109" t="s">
        <v>85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37127.483000000015</v>
      </c>
      <c r="AJ20" s="202">
        <f>IF(AJ9="","",SUM(AJ7:AJ9))</f>
        <v>34784.993000000002</v>
      </c>
      <c r="AK20" s="61">
        <f t="shared" si="17"/>
        <v>-6.3093153931280815E-2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0.68426220714937214</v>
      </c>
      <c r="BB20" s="156">
        <f>IF(AJ20="","",(AJ20/Q20)*10)</f>
        <v>0.74960737999119709</v>
      </c>
      <c r="BC20" s="61">
        <f t="shared" si="15"/>
        <v>9.5497270138668225E-2</v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525449.55000000005</v>
      </c>
      <c r="Q21" s="154" t="str">
        <f>IF(Q12="","",SUM(Q10:Q12))</f>
        <v/>
      </c>
      <c r="R21" s="52" t="str">
        <f t="shared" si="16"/>
        <v/>
      </c>
      <c r="T21" s="109" t="s">
        <v>86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39567.740000000005</v>
      </c>
      <c r="AJ21" s="202" t="str">
        <f>IF(AJ12="","",SUM(AJ10:AJ12))</f>
        <v/>
      </c>
      <c r="AK21" s="52" t="str">
        <f t="shared" si="17"/>
        <v/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0.75302643231876409</v>
      </c>
      <c r="BB21" s="303" t="str">
        <f>IF(AJ21="","",(AJ21/Q21)*10)</f>
        <v/>
      </c>
      <c r="BC21" s="52" t="str">
        <f t="shared" si="15"/>
        <v/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496682.37999999977</v>
      </c>
      <c r="Q22" s="154" t="str">
        <f>IF(Q15="","",SUM(Q13:Q15))</f>
        <v/>
      </c>
      <c r="R22" s="52" t="str">
        <f t="shared" si="16"/>
        <v/>
      </c>
      <c r="T22" s="109" t="s">
        <v>87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39458.410000000011</v>
      </c>
      <c r="AJ22" s="202" t="str">
        <f>IF(AJ15="","",SUM(AJ13:AJ15))</f>
        <v/>
      </c>
      <c r="AK22" s="52" t="str">
        <f t="shared" si="17"/>
        <v/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0.79443949672625858</v>
      </c>
      <c r="BB22" s="303" t="str">
        <f t="shared" ref="BB22:BB23" si="40">IF(AJ22="","",(AJ22/Q22)*10)</f>
        <v/>
      </c>
      <c r="BC22" s="52" t="str">
        <f t="shared" si="15"/>
        <v/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546267.71999999951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42804.739999999983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0.78358538190761162</v>
      </c>
      <c r="BB23" s="304" t="str">
        <f t="shared" si="40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50" t="s">
        <v>2</v>
      </c>
      <c r="B26" s="352" t="s">
        <v>71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7"/>
      <c r="R26" s="355" t="str">
        <f>R4</f>
        <v>D       2025/2024</v>
      </c>
      <c r="T26" s="353" t="s">
        <v>3</v>
      </c>
      <c r="U26" s="345" t="s">
        <v>71</v>
      </c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7"/>
      <c r="AK26" s="355" t="str">
        <f>R26</f>
        <v>D       2025/2024</v>
      </c>
      <c r="AM26" s="345" t="s">
        <v>71</v>
      </c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7"/>
      <c r="BC26" s="355" t="str">
        <f>AK26</f>
        <v>D       2025/2024</v>
      </c>
      <c r="BE26" s="105"/>
      <c r="BF26" s="105"/>
    </row>
    <row r="27" spans="1:58" ht="20.100000000000001" customHeight="1" thickBot="1" x14ac:dyDescent="0.3">
      <c r="A27" s="351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56"/>
      <c r="T27" s="354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6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56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172134.37</v>
      </c>
      <c r="Q29" s="112">
        <v>150174.16999999987</v>
      </c>
      <c r="R29" s="61">
        <f>IF(Q29="","",(Q29-P29)/P29)</f>
        <v>-0.12757591641924926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10980.575000000001</v>
      </c>
      <c r="AJ29" s="112">
        <v>11749.443000000007</v>
      </c>
      <c r="AK29" s="61">
        <f>IF(AJ29="","",(AJ29-AI29)/AI29)</f>
        <v>7.0020741172480111E-2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0.63790717681773845</v>
      </c>
      <c r="BB29" s="156">
        <f>(AJ29/Q29)*10</f>
        <v>0.7823877435114186</v>
      </c>
      <c r="BC29" s="61">
        <f t="shared" ref="BC29:BC45" si="63">IF(BB29="","",(BB29-BA29)/BA29)</f>
        <v>0.22649152093637731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195396.1700000001</v>
      </c>
      <c r="Q30" s="119">
        <v>172203.7799999998</v>
      </c>
      <c r="R30" s="52">
        <f t="shared" ref="R30:R45" si="64">IF(Q30="","",(Q30-P30)/P30)</f>
        <v>-0.11869418934874872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12599.075000000004</v>
      </c>
      <c r="AJ30" s="119">
        <v>11777.177999999994</v>
      </c>
      <c r="AK30" s="52">
        <f t="shared" ref="AK30:AK45" si="65">IF(AJ30="","",(AJ30-AI30)/AI30)</f>
        <v>-6.5234709690989989E-2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0.64479641540568566</v>
      </c>
      <c r="BB30" s="157">
        <f>IF(AJ30="","",(AJ30/Q30)*10)</f>
        <v>0.68390937759902881</v>
      </c>
      <c r="BC30" s="52">
        <f t="shared" si="63"/>
        <v>6.0659397693354884E-2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174650.59000000005</v>
      </c>
      <c r="Q31" s="119">
        <v>141317.49999999988</v>
      </c>
      <c r="R31" s="52">
        <f t="shared" si="64"/>
        <v>-0.19085586827963283</v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12910.050000000008</v>
      </c>
      <c r="AJ31" s="119">
        <v>10602.94</v>
      </c>
      <c r="AK31" s="52">
        <f t="shared" si="65"/>
        <v>-0.17870651159368139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0.73919303679420745</v>
      </c>
      <c r="BB31" s="157">
        <f t="shared" ref="BB31:BB40" si="66">IF(AJ31="","",(AJ31/Q31)*10)</f>
        <v>0.75029207281476173</v>
      </c>
      <c r="BC31" s="52">
        <f t="shared" si="63"/>
        <v>1.5015071122273405E-2</v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163503.87999999998</v>
      </c>
      <c r="Q32" s="119">
        <v>152841.59</v>
      </c>
      <c r="R32" s="52">
        <f t="shared" si="64"/>
        <v>-6.5211235354170075E-2</v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12141.555000000006</v>
      </c>
      <c r="AJ32" s="119">
        <v>11585.621000000003</v>
      </c>
      <c r="AK32" s="52">
        <f t="shared" si="65"/>
        <v>-4.5787710058555323E-2</v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0.74258513008987959</v>
      </c>
      <c r="BB32" s="157">
        <f t="shared" si="66"/>
        <v>0.75801494867987196</v>
      </c>
      <c r="BC32" s="52">
        <f t="shared" si="63"/>
        <v>2.077851813181986E-2</v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185069.7500000002</v>
      </c>
      <c r="Q33" s="119"/>
      <c r="R33" s="52" t="str">
        <f t="shared" si="64"/>
        <v/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12937.527999999997</v>
      </c>
      <c r="AJ33" s="119"/>
      <c r="AK33" s="52" t="str">
        <f t="shared" si="65"/>
        <v/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0.69906227246754171</v>
      </c>
      <c r="BB33" s="157" t="str">
        <f t="shared" si="66"/>
        <v/>
      </c>
      <c r="BC33" s="52" t="str">
        <f t="shared" si="63"/>
        <v/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176585.52000000005</v>
      </c>
      <c r="Q34" s="119"/>
      <c r="R34" s="52" t="str">
        <f t="shared" si="64"/>
        <v/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14024.623999999998</v>
      </c>
      <c r="AJ34" s="119"/>
      <c r="AK34" s="52" t="str">
        <f t="shared" si="65"/>
        <v/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0.794211439307141</v>
      </c>
      <c r="BB34" s="157" t="str">
        <f t="shared" si="66"/>
        <v/>
      </c>
      <c r="BC34" s="52" t="str">
        <f t="shared" si="63"/>
        <v/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165542.36999999994</v>
      </c>
      <c r="Q35" s="119"/>
      <c r="R35" s="52" t="str">
        <f t="shared" si="64"/>
        <v/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13309.058999999999</v>
      </c>
      <c r="AJ35" s="119"/>
      <c r="AK35" s="52" t="str">
        <f t="shared" si="65"/>
        <v/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0.80396692399655767</v>
      </c>
      <c r="BB35" s="157" t="str">
        <f t="shared" si="66"/>
        <v/>
      </c>
      <c r="BC35" s="52" t="str">
        <f t="shared" si="63"/>
        <v/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165339.75000000015</v>
      </c>
      <c r="Q36" s="119"/>
      <c r="R36" s="52" t="str">
        <f t="shared" si="64"/>
        <v/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12422.513000000004</v>
      </c>
      <c r="AJ36" s="119"/>
      <c r="AK36" s="52" t="str">
        <f t="shared" si="65"/>
        <v/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0.75133251380868749</v>
      </c>
      <c r="BB36" s="157" t="str">
        <f t="shared" si="66"/>
        <v/>
      </c>
      <c r="BC36" s="52" t="str">
        <f t="shared" si="63"/>
        <v/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165071.20999999988</v>
      </c>
      <c r="Q37" s="119"/>
      <c r="R37" s="52" t="str">
        <f t="shared" si="64"/>
        <v/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13163.565000000002</v>
      </c>
      <c r="AJ37" s="119"/>
      <c r="AK37" s="52" t="str">
        <f t="shared" si="65"/>
        <v/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0.797447659104214</v>
      </c>
      <c r="BB37" s="157" t="str">
        <f t="shared" si="66"/>
        <v/>
      </c>
      <c r="BC37" s="52" t="str">
        <f t="shared" si="63"/>
        <v/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156756.23999999985</v>
      </c>
      <c r="Q38" s="119"/>
      <c r="R38" s="52" t="str">
        <f t="shared" si="64"/>
        <v/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12022.142</v>
      </c>
      <c r="AJ38" s="119"/>
      <c r="AK38" s="52" t="str">
        <f t="shared" si="65"/>
        <v/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0.76693227650778129</v>
      </c>
      <c r="BB38" s="157" t="str">
        <f t="shared" si="66"/>
        <v/>
      </c>
      <c r="BC38" s="52" t="str">
        <f t="shared" si="63"/>
        <v/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199258.49000000008</v>
      </c>
      <c r="Q39" s="119"/>
      <c r="R39" s="52" t="str">
        <f t="shared" si="64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15712.195000000003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15583.411999999997</v>
      </c>
      <c r="AJ39" s="119"/>
      <c r="AK39" s="52" t="str">
        <f t="shared" si="65"/>
        <v/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0.68927659143619546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0.78207016423741793</v>
      </c>
      <c r="BB39" s="157" t="str">
        <f t="shared" si="66"/>
        <v/>
      </c>
      <c r="BC39" s="52" t="str">
        <f t="shared" si="63"/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189665.75999999989</v>
      </c>
      <c r="Q40" s="119"/>
      <c r="R40" s="52" t="str">
        <f t="shared" si="64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13529.890000000001</v>
      </c>
      <c r="AJ40" s="119"/>
      <c r="AK40" s="52" t="str">
        <f t="shared" si="65"/>
        <v/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0.71335437666767099</v>
      </c>
      <c r="BB40" s="157" t="str">
        <f t="shared" si="66"/>
        <v/>
      </c>
      <c r="BC40" s="52" t="str">
        <f t="shared" si="63"/>
        <v/>
      </c>
      <c r="BE40" s="105"/>
      <c r="BF40" s="105"/>
    </row>
    <row r="41" spans="1:58" ht="20.100000000000001" customHeight="1" thickBot="1" x14ac:dyDescent="0.3">
      <c r="A41" s="35" t="str">
        <f>A19</f>
        <v>jan-abr</v>
      </c>
      <c r="B41" s="167">
        <f>SUM(B29:B32)</f>
        <v>553446.31999999995</v>
      </c>
      <c r="C41" s="168">
        <f t="shared" ref="C41:Q41" si="70">SUM(C29:C32)</f>
        <v>485061.35</v>
      </c>
      <c r="D41" s="168">
        <f t="shared" si="70"/>
        <v>468820.27999999991</v>
      </c>
      <c r="E41" s="168">
        <f t="shared" si="70"/>
        <v>380235.41000000003</v>
      </c>
      <c r="F41" s="168">
        <f t="shared" si="70"/>
        <v>658224.49</v>
      </c>
      <c r="G41" s="168">
        <f t="shared" si="70"/>
        <v>707136.81999999983</v>
      </c>
      <c r="H41" s="168">
        <f t="shared" si="70"/>
        <v>567302.74</v>
      </c>
      <c r="I41" s="168">
        <f t="shared" si="70"/>
        <v>725969.91999999993</v>
      </c>
      <c r="J41" s="168">
        <f t="shared" si="70"/>
        <v>490442.66000000003</v>
      </c>
      <c r="K41" s="168">
        <f t="shared" si="70"/>
        <v>894234.32</v>
      </c>
      <c r="L41" s="168">
        <f t="shared" si="70"/>
        <v>873245.67999999993</v>
      </c>
      <c r="M41" s="168">
        <f t="shared" si="70"/>
        <v>1055779.9100000008</v>
      </c>
      <c r="N41" s="168">
        <f t="shared" si="70"/>
        <v>860863.37999999966</v>
      </c>
      <c r="O41" s="168">
        <f t="shared" si="70"/>
        <v>1039024.99</v>
      </c>
      <c r="P41" s="168">
        <f t="shared" si="70"/>
        <v>705685.01000000013</v>
      </c>
      <c r="Q41" s="169">
        <f t="shared" si="70"/>
        <v>616537.03999999957</v>
      </c>
      <c r="R41" s="61">
        <f t="shared" si="64"/>
        <v>-0.12632827499056631</v>
      </c>
      <c r="T41" s="109"/>
      <c r="U41" s="167">
        <f>SUM(U29:U32)</f>
        <v>24207.769</v>
      </c>
      <c r="V41" s="168">
        <f t="shared" ref="V41:AJ41" si="71">SUM(V29:V32)</f>
        <v>21437.940000000002</v>
      </c>
      <c r="W41" s="168">
        <f t="shared" si="71"/>
        <v>23951.557999999997</v>
      </c>
      <c r="X41" s="168">
        <f t="shared" si="71"/>
        <v>31534.954999999998</v>
      </c>
      <c r="Y41" s="168">
        <f t="shared" si="71"/>
        <v>33937.219999999994</v>
      </c>
      <c r="Z41" s="168">
        <f t="shared" si="71"/>
        <v>34619.826000000001</v>
      </c>
      <c r="AA41" s="168">
        <f t="shared" si="71"/>
        <v>30929.791000000001</v>
      </c>
      <c r="AB41" s="168">
        <f t="shared" si="71"/>
        <v>39292.244000000006</v>
      </c>
      <c r="AC41" s="168">
        <f t="shared" si="71"/>
        <v>39277.438999999998</v>
      </c>
      <c r="AD41" s="168">
        <f t="shared" si="71"/>
        <v>50319.428</v>
      </c>
      <c r="AE41" s="168">
        <f t="shared" si="71"/>
        <v>53605.498</v>
      </c>
      <c r="AF41" s="168">
        <f t="shared" si="71"/>
        <v>54866.125999999989</v>
      </c>
      <c r="AG41" s="168">
        <f t="shared" si="71"/>
        <v>57667.449000000008</v>
      </c>
      <c r="AH41" s="168">
        <f t="shared" si="71"/>
        <v>67341.559000000008</v>
      </c>
      <c r="AI41" s="168">
        <f t="shared" si="71"/>
        <v>48631.255000000019</v>
      </c>
      <c r="AJ41" s="169">
        <f t="shared" si="71"/>
        <v>45715.182000000001</v>
      </c>
      <c r="AK41" s="61">
        <f t="shared" si="65"/>
        <v>-5.9962939471745434E-2</v>
      </c>
      <c r="AM41" s="172">
        <f t="shared" si="67"/>
        <v>0.43740048718726693</v>
      </c>
      <c r="AN41" s="173">
        <f t="shared" si="67"/>
        <v>0.44196347534183056</v>
      </c>
      <c r="AO41" s="173">
        <f t="shared" si="68"/>
        <v>0.51088997259248259</v>
      </c>
      <c r="AP41" s="173">
        <f t="shared" si="68"/>
        <v>0.82935345237835678</v>
      </c>
      <c r="AQ41" s="173">
        <f t="shared" si="68"/>
        <v>0.51558731884922715</v>
      </c>
      <c r="AR41" s="173">
        <f t="shared" si="68"/>
        <v>0.48957747667558887</v>
      </c>
      <c r="AS41" s="173">
        <f t="shared" si="68"/>
        <v>0.54520785498057001</v>
      </c>
      <c r="AT41" s="173">
        <f t="shared" si="68"/>
        <v>0.54123790693697083</v>
      </c>
      <c r="AU41" s="173">
        <f t="shared" si="68"/>
        <v>0.80085690343494986</v>
      </c>
      <c r="AV41" s="173">
        <f t="shared" si="68"/>
        <v>0.5627096486299028</v>
      </c>
      <c r="AW41" s="173">
        <f t="shared" si="68"/>
        <v>0.61386502364374718</v>
      </c>
      <c r="AX41" s="173">
        <f t="shared" si="68"/>
        <v>0.51967389680676856</v>
      </c>
      <c r="AY41" s="173">
        <f t="shared" si="68"/>
        <v>0.66987922055646076</v>
      </c>
      <c r="AZ41" s="173">
        <f t="shared" si="68"/>
        <v>0.6481226115649058</v>
      </c>
      <c r="BA41" s="173">
        <f t="shared" si="69"/>
        <v>0.68913544018740047</v>
      </c>
      <c r="BB41" s="173">
        <f>IF(AJ41="","",(AJ41/Q41)*10)</f>
        <v>0.74148313943960331</v>
      </c>
      <c r="BC41" s="61">
        <f t="shared" si="63"/>
        <v>7.5961409324657045E-2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542181.13000000012</v>
      </c>
      <c r="Q42" s="119">
        <f>IF(Q31="","",SUM(Q29:Q31))</f>
        <v>463695.44999999955</v>
      </c>
      <c r="R42" s="61">
        <f t="shared" si="64"/>
        <v>-0.14475915087638805</v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36489.700000000012</v>
      </c>
      <c r="AJ42" s="119">
        <f>IF(AJ31="","",SUM(AJ29:AJ31))</f>
        <v>34129.561000000002</v>
      </c>
      <c r="AK42" s="61">
        <f t="shared" si="65"/>
        <v>-6.467959451571291E-2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0.67301678315510538</v>
      </c>
      <c r="BB42" s="156">
        <f>IF(AJ42="","",(AJ42/Q42)*10)</f>
        <v>0.73603398523750962</v>
      </c>
      <c r="BC42" s="61">
        <f t="shared" si="63"/>
        <v>9.3633923640030717E-2</v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525159.15000000026</v>
      </c>
      <c r="Q43" s="119" t="str">
        <f>IF(Q34="","",SUM(Q32:Q34))</f>
        <v/>
      </c>
      <c r="R43" s="52" t="str">
        <f t="shared" si="64"/>
        <v/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39103.707000000002</v>
      </c>
      <c r="AJ43" s="119" t="str">
        <f>IF(AJ34="","",SUM(AJ32:AJ34))</f>
        <v/>
      </c>
      <c r="AK43" s="52" t="str">
        <f t="shared" si="65"/>
        <v/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0.74460679205532232</v>
      </c>
      <c r="BB43" s="303" t="str">
        <f t="shared" ref="BB43:BB45" si="81">IF(AJ43="","",(AJ43/Q43)*10)</f>
        <v/>
      </c>
      <c r="BC43" s="52" t="str">
        <f t="shared" si="63"/>
        <v/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495953.32999999996</v>
      </c>
      <c r="Q44" s="119" t="str">
        <f>IF(Q37="","",SUM(Q35:Q37))</f>
        <v/>
      </c>
      <c r="R44" s="52" t="str">
        <f t="shared" si="64"/>
        <v/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38895.137000000002</v>
      </c>
      <c r="AJ44" s="119" t="str">
        <f>IF(AJ37="","",SUM(AJ35:AJ37))</f>
        <v/>
      </c>
      <c r="AK44" s="52" t="str">
        <f t="shared" si="65"/>
        <v/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0.78424994142089943</v>
      </c>
      <c r="BB44" s="303" t="str">
        <f t="shared" si="81"/>
        <v/>
      </c>
      <c r="BC44" s="52" t="str">
        <f t="shared" si="63"/>
        <v/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545680.48999999976</v>
      </c>
      <c r="Q45" s="123" t="str">
        <f t="shared" si="86"/>
        <v/>
      </c>
      <c r="R45" s="55" t="str">
        <f t="shared" si="64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49159.678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41135.443999999996</v>
      </c>
      <c r="AJ45" s="123" t="str">
        <f t="shared" si="88"/>
        <v/>
      </c>
      <c r="AK45" s="55" t="str">
        <f t="shared" si="65"/>
        <v/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0.66493146731277042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0.75383754328471619</v>
      </c>
      <c r="BB45" s="304" t="str">
        <f t="shared" si="81"/>
        <v/>
      </c>
      <c r="BC45" s="55" t="str">
        <f t="shared" si="63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50" t="s">
        <v>15</v>
      </c>
      <c r="B48" s="352" t="s">
        <v>71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7"/>
      <c r="R48" s="355" t="str">
        <f>R26</f>
        <v>D       2025/2024</v>
      </c>
      <c r="T48" s="353" t="s">
        <v>3</v>
      </c>
      <c r="U48" s="345" t="s">
        <v>71</v>
      </c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7"/>
      <c r="AK48" s="355" t="str">
        <f>R48</f>
        <v>D       2025/2024</v>
      </c>
      <c r="AM48" s="345" t="s">
        <v>71</v>
      </c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7"/>
      <c r="BC48" s="355" t="str">
        <f>AK48</f>
        <v>D       2025/2024</v>
      </c>
      <c r="BE48" s="105"/>
      <c r="BF48" s="105"/>
    </row>
    <row r="49" spans="1:58" ht="20.100000000000001" customHeight="1" thickBot="1" x14ac:dyDescent="0.3">
      <c r="A49" s="351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56"/>
      <c r="T49" s="354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6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56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108.97000000000004</v>
      </c>
      <c r="R51" s="61">
        <f>IF(Q51="","",(Q51-P51)/P51)</f>
        <v>-0.46575476785801823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257.77999999999992</v>
      </c>
      <c r="AJ51" s="112">
        <v>323.50799999999992</v>
      </c>
      <c r="AK51" s="61">
        <f>IF(AJ51="","",(AJ51-AI51)/AI51)</f>
        <v>0.25497711226627368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12.638133058783147</v>
      </c>
      <c r="BB51" s="156">
        <f>(AJ51/Q51)*10</f>
        <v>29.687803982747525</v>
      </c>
      <c r="BC51" s="61">
        <f t="shared" ref="BC51:BC67" si="107">IF(BB51="","",(BB51-BA51)/BA51)</f>
        <v>1.349065628970834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303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303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>
        <v>155.28000000000003</v>
      </c>
      <c r="R54" s="52">
        <f t="shared" si="108"/>
        <v>7.5837479270315109</v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>
        <v>243.589</v>
      </c>
      <c r="AK54" s="52">
        <f t="shared" si="109"/>
        <v>2.1908017971994087</v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303">
        <f t="shared" si="110"/>
        <v>15.687081401339514</v>
      </c>
      <c r="BC54" s="52">
        <f t="shared" si="107"/>
        <v>-0.62827405647000711</v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/>
      <c r="R55" s="52" t="str">
        <f t="shared" si="108"/>
        <v/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/>
      <c r="AK55" s="52" t="str">
        <f t="shared" si="109"/>
        <v/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303" t="str">
        <f t="shared" si="110"/>
        <v/>
      </c>
      <c r="BC55" s="52" t="str">
        <f t="shared" si="107"/>
        <v/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/>
      <c r="R56" s="52" t="str">
        <f t="shared" si="108"/>
        <v/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/>
      <c r="AK56" s="52" t="str">
        <f t="shared" si="109"/>
        <v/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303" t="str">
        <f t="shared" si="110"/>
        <v/>
      </c>
      <c r="BC56" s="52" t="str">
        <f t="shared" si="107"/>
        <v/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/>
      <c r="R57" s="52" t="str">
        <f t="shared" si="108"/>
        <v/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/>
      <c r="AK57" s="52" t="str">
        <f t="shared" si="109"/>
        <v/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303" t="str">
        <f t="shared" si="110"/>
        <v/>
      </c>
      <c r="BC57" s="52" t="str">
        <f t="shared" si="107"/>
        <v/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/>
      <c r="R58" s="52" t="str">
        <f t="shared" si="108"/>
        <v/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/>
      <c r="AK58" s="52" t="str">
        <f t="shared" si="109"/>
        <v/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303" t="str">
        <f t="shared" si="110"/>
        <v/>
      </c>
      <c r="BC58" s="52" t="str">
        <f t="shared" si="107"/>
        <v/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/>
      <c r="R59" s="52" t="str">
        <f t="shared" si="108"/>
        <v/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/>
      <c r="AK59" s="52" t="str">
        <f t="shared" si="109"/>
        <v/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303" t="str">
        <f t="shared" si="110"/>
        <v/>
      </c>
      <c r="BC59" s="52" t="str">
        <f t="shared" si="107"/>
        <v/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/>
      <c r="R60" s="52" t="str">
        <f t="shared" si="108"/>
        <v/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/>
      <c r="AK60" s="52" t="str">
        <f t="shared" si="109"/>
        <v/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303" t="str">
        <f t="shared" si="110"/>
        <v/>
      </c>
      <c r="BC60" s="52" t="str">
        <f t="shared" si="107"/>
        <v/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08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09"/>
        <v/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303" t="str">
        <f t="shared" si="110"/>
        <v/>
      </c>
      <c r="BC61" s="52" t="str">
        <f t="shared" si="107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0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09"/>
        <v/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303" t="str">
        <f t="shared" si="110"/>
        <v/>
      </c>
      <c r="BC62" s="52" t="str">
        <f t="shared" si="107"/>
        <v/>
      </c>
      <c r="BE62" s="105"/>
      <c r="BF62" s="105"/>
    </row>
    <row r="63" spans="1:58" ht="20.100000000000001" customHeight="1" thickBot="1" x14ac:dyDescent="0.3">
      <c r="A63" s="35" t="str">
        <f>A19</f>
        <v>jan-abr</v>
      </c>
      <c r="B63" s="167">
        <f>SUM(B51:B54)</f>
        <v>960.53</v>
      </c>
      <c r="C63" s="168">
        <f t="shared" ref="C63:Q63" si="116">SUM(C51:C54)</f>
        <v>1225.82</v>
      </c>
      <c r="D63" s="168">
        <f t="shared" si="116"/>
        <v>482.83</v>
      </c>
      <c r="E63" s="168">
        <f t="shared" si="116"/>
        <v>2012.5399999999997</v>
      </c>
      <c r="F63" s="168">
        <f t="shared" si="116"/>
        <v>739.2600000000001</v>
      </c>
      <c r="G63" s="168">
        <f t="shared" si="116"/>
        <v>359.16</v>
      </c>
      <c r="H63" s="168">
        <f t="shared" si="116"/>
        <v>383.66999999999996</v>
      </c>
      <c r="I63" s="168">
        <f t="shared" si="116"/>
        <v>692.43000000000006</v>
      </c>
      <c r="J63" s="168">
        <f t="shared" si="116"/>
        <v>383.62</v>
      </c>
      <c r="K63" s="168">
        <f t="shared" si="116"/>
        <v>593.89999999999986</v>
      </c>
      <c r="L63" s="168">
        <f t="shared" si="116"/>
        <v>678.14</v>
      </c>
      <c r="M63" s="168">
        <f t="shared" si="116"/>
        <v>652.02</v>
      </c>
      <c r="N63" s="168">
        <f t="shared" si="116"/>
        <v>699.94999999999982</v>
      </c>
      <c r="O63" s="168">
        <f t="shared" si="116"/>
        <v>1152.82</v>
      </c>
      <c r="P63" s="168">
        <f t="shared" si="116"/>
        <v>428.42000000000013</v>
      </c>
      <c r="Q63" s="169">
        <f t="shared" si="116"/>
        <v>502.66000000000014</v>
      </c>
      <c r="R63" s="61">
        <f t="shared" si="108"/>
        <v>0.17328789505625317</v>
      </c>
      <c r="T63" s="109"/>
      <c r="U63" s="167">
        <f>SUM(U51:U54)</f>
        <v>262.35500000000002</v>
      </c>
      <c r="V63" s="168">
        <f t="shared" ref="V63:AJ63" si="117">SUM(V51:V54)</f>
        <v>484.44399999999996</v>
      </c>
      <c r="W63" s="168">
        <f t="shared" si="117"/>
        <v>242.53599999999997</v>
      </c>
      <c r="X63" s="168">
        <f t="shared" si="117"/>
        <v>387.70000000000005</v>
      </c>
      <c r="Y63" s="168">
        <f t="shared" si="117"/>
        <v>349.36299999999994</v>
      </c>
      <c r="Z63" s="168">
        <f t="shared" si="117"/>
        <v>204.33599999999998</v>
      </c>
      <c r="AA63" s="168">
        <f t="shared" si="117"/>
        <v>310.00700000000001</v>
      </c>
      <c r="AB63" s="168">
        <f t="shared" si="117"/>
        <v>448.08900000000006</v>
      </c>
      <c r="AC63" s="168">
        <f t="shared" si="117"/>
        <v>332.07400000000001</v>
      </c>
      <c r="AD63" s="168">
        <f t="shared" si="117"/>
        <v>547.83199999999988</v>
      </c>
      <c r="AE63" s="168">
        <f t="shared" si="117"/>
        <v>1062.4590000000001</v>
      </c>
      <c r="AF63" s="168">
        <f t="shared" si="117"/>
        <v>580.31400000000008</v>
      </c>
      <c r="AG63" s="168">
        <f t="shared" si="117"/>
        <v>796.0630000000001</v>
      </c>
      <c r="AH63" s="168">
        <f t="shared" si="117"/>
        <v>1133.0410000000002</v>
      </c>
      <c r="AI63" s="168">
        <f t="shared" si="117"/>
        <v>714.12399999999991</v>
      </c>
      <c r="AJ63" s="169">
        <f t="shared" si="117"/>
        <v>899.02099999999996</v>
      </c>
      <c r="AK63" s="61">
        <f t="shared" si="109"/>
        <v>0.25891441822428607</v>
      </c>
      <c r="AM63" s="172">
        <f t="shared" si="111"/>
        <v>2.7313566468512178</v>
      </c>
      <c r="AN63" s="173">
        <f t="shared" si="111"/>
        <v>3.9519994779005074</v>
      </c>
      <c r="AO63" s="173">
        <f t="shared" si="112"/>
        <v>5.0232172814448148</v>
      </c>
      <c r="AP63" s="173">
        <f t="shared" si="112"/>
        <v>1.9264213382094273</v>
      </c>
      <c r="AQ63" s="173">
        <f t="shared" si="112"/>
        <v>4.7258474690907111</v>
      </c>
      <c r="AR63" s="173">
        <f t="shared" si="112"/>
        <v>5.6892749749415295</v>
      </c>
      <c r="AS63" s="173">
        <f t="shared" si="112"/>
        <v>8.0800427450673755</v>
      </c>
      <c r="AT63" s="173">
        <f t="shared" si="112"/>
        <v>6.4712534118972318</v>
      </c>
      <c r="AU63" s="173">
        <f t="shared" si="112"/>
        <v>8.6563265731713681</v>
      </c>
      <c r="AV63" s="173">
        <f t="shared" si="112"/>
        <v>9.2243138575517776</v>
      </c>
      <c r="AW63" s="173">
        <f t="shared" si="112"/>
        <v>15.667251599964612</v>
      </c>
      <c r="AX63" s="173">
        <f t="shared" si="112"/>
        <v>8.9002484586362396</v>
      </c>
      <c r="AY63" s="173">
        <f t="shared" si="113"/>
        <v>11.37314093863848</v>
      </c>
      <c r="AZ63" s="173">
        <f t="shared" si="114"/>
        <v>9.8284294165611303</v>
      </c>
      <c r="BA63" s="173">
        <f t="shared" si="115"/>
        <v>16.668782969982722</v>
      </c>
      <c r="BB63" s="173">
        <f t="shared" si="110"/>
        <v>17.885270361675879</v>
      </c>
      <c r="BC63" s="61">
        <f t="shared" si="107"/>
        <v>7.2979976635595842E-2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8">SUM(E51:E53)</f>
        <v>1578.6399999999999</v>
      </c>
      <c r="F64" s="154">
        <f t="shared" si="118"/>
        <v>623.19000000000005</v>
      </c>
      <c r="G64" s="154">
        <f t="shared" si="118"/>
        <v>256.62</v>
      </c>
      <c r="H64" s="154">
        <f t="shared" si="118"/>
        <v>278.10999999999996</v>
      </c>
      <c r="I64" s="154">
        <f t="shared" si="118"/>
        <v>682.05000000000007</v>
      </c>
      <c r="J64" s="154">
        <f t="shared" si="118"/>
        <v>363.4</v>
      </c>
      <c r="K64" s="154">
        <f t="shared" si="118"/>
        <v>324.84000000000003</v>
      </c>
      <c r="L64" s="154">
        <f t="shared" si="118"/>
        <v>666.59</v>
      </c>
      <c r="M64" s="154">
        <f t="shared" si="118"/>
        <v>423.11999999999995</v>
      </c>
      <c r="N64" s="154">
        <f t="shared" si="118"/>
        <v>618.80999999999983</v>
      </c>
      <c r="O64" s="154">
        <f t="shared" ref="O64" si="119">SUM(O51:O53)</f>
        <v>896.84999999999991</v>
      </c>
      <c r="P64" s="154">
        <f t="shared" si="118"/>
        <v>410.33000000000015</v>
      </c>
      <c r="Q64" s="154">
        <f>IF(Q53="","",SUM(Q51:Q53))</f>
        <v>347.38000000000011</v>
      </c>
      <c r="R64" s="61">
        <f t="shared" si="108"/>
        <v>-0.1534131065240173</v>
      </c>
      <c r="T64" s="108" t="s">
        <v>85</v>
      </c>
      <c r="U64" s="19">
        <f>SUM(U51:U53)</f>
        <v>176.74100000000001</v>
      </c>
      <c r="V64" s="154">
        <f t="shared" ref="V64:AI64" si="120">SUM(V51:V53)</f>
        <v>391.447</v>
      </c>
      <c r="W64" s="154">
        <f t="shared" si="120"/>
        <v>211.98399999999998</v>
      </c>
      <c r="X64" s="154">
        <f t="shared" si="120"/>
        <v>232.916</v>
      </c>
      <c r="Y64" s="154">
        <f t="shared" si="120"/>
        <v>266.57599999999996</v>
      </c>
      <c r="Z64" s="154">
        <f t="shared" si="120"/>
        <v>129.57999999999998</v>
      </c>
      <c r="AA64" s="154">
        <f t="shared" si="120"/>
        <v>229.95</v>
      </c>
      <c r="AB64" s="154">
        <f t="shared" si="120"/>
        <v>393.07100000000003</v>
      </c>
      <c r="AC64" s="154">
        <f t="shared" si="120"/>
        <v>307.45100000000002</v>
      </c>
      <c r="AD64" s="154">
        <f t="shared" si="120"/>
        <v>425.43199999999996</v>
      </c>
      <c r="AE64" s="154">
        <f t="shared" si="120"/>
        <v>1032.018</v>
      </c>
      <c r="AF64" s="154">
        <f t="shared" si="120"/>
        <v>380.52600000000007</v>
      </c>
      <c r="AG64" s="154">
        <f t="shared" si="120"/>
        <v>632.375</v>
      </c>
      <c r="AH64" s="154">
        <f t="shared" ref="AH64" si="121">SUM(AH51:AH53)</f>
        <v>902.29300000000012</v>
      </c>
      <c r="AI64" s="154">
        <f t="shared" si="120"/>
        <v>637.7829999999999</v>
      </c>
      <c r="AJ64" s="154">
        <f>IF(Q64="","",SUM(AJ51:AJ53))</f>
        <v>655.43200000000002</v>
      </c>
      <c r="AK64" s="61">
        <f t="shared" si="109"/>
        <v>2.7672421497594194E-2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2">(W64/D64)*10</f>
        <v>4.7040653293094268</v>
      </c>
      <c r="AP64" s="156">
        <f t="shared" si="122"/>
        <v>1.4754218821263874</v>
      </c>
      <c r="AQ64" s="156">
        <f t="shared" si="122"/>
        <v>4.2776039410131732</v>
      </c>
      <c r="AR64" s="156">
        <f t="shared" si="122"/>
        <v>5.0494895175746235</v>
      </c>
      <c r="AS64" s="156">
        <f t="shared" si="122"/>
        <v>8.2683110999244906</v>
      </c>
      <c r="AT64" s="156">
        <f t="shared" si="122"/>
        <v>5.7630818854922659</v>
      </c>
      <c r="AU64" s="156">
        <f t="shared" si="122"/>
        <v>8.4604017611447464</v>
      </c>
      <c r="AV64" s="156">
        <f t="shared" si="122"/>
        <v>13.096662972540326</v>
      </c>
      <c r="AW64" s="156">
        <f t="shared" si="122"/>
        <v>15.482050435800117</v>
      </c>
      <c r="AX64" s="156">
        <f t="shared" si="122"/>
        <v>8.9933352240499183</v>
      </c>
      <c r="AY64" s="156">
        <f t="shared" ref="AY64:AY66" si="123">(AG64/N64)*10</f>
        <v>10.219211066401645</v>
      </c>
      <c r="AZ64" s="156">
        <f t="shared" ref="AZ64:AZ66" si="124">(AH64/O64)*10</f>
        <v>10.060690193454873</v>
      </c>
      <c r="BA64" s="156">
        <f t="shared" ref="BA64:BA66" si="125">(AI64/P64)*10</f>
        <v>15.54317256842053</v>
      </c>
      <c r="BB64" s="156">
        <f>IF(AJ64="","",(AJ64/Q64)*10)</f>
        <v>18.867868040762271</v>
      </c>
      <c r="BC64" s="61">
        <f t="shared" si="107"/>
        <v>0.21390069869626305</v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" si="127">SUM(O54:O56)</f>
        <v>450.32000000000016</v>
      </c>
      <c r="P65" s="154">
        <f t="shared" si="126"/>
        <v>290.40000000000003</v>
      </c>
      <c r="Q65" s="154" t="str">
        <f>IF(Q56="","",SUM(Q54:Q56))</f>
        <v/>
      </c>
      <c r="R65" s="52" t="str">
        <f t="shared" si="108"/>
        <v/>
      </c>
      <c r="T65" s="109" t="s">
        <v>86</v>
      </c>
      <c r="U65" s="19">
        <f>SUM(U54:U56)</f>
        <v>172.44200000000001</v>
      </c>
      <c r="V65" s="154">
        <f t="shared" ref="V65:AI65" si="128">SUM(V54:V56)</f>
        <v>186.90999999999997</v>
      </c>
      <c r="W65" s="154">
        <f t="shared" si="128"/>
        <v>317.54300000000001</v>
      </c>
      <c r="X65" s="154">
        <f t="shared" si="128"/>
        <v>273.15200000000004</v>
      </c>
      <c r="Y65" s="154">
        <f t="shared" si="128"/>
        <v>274.7589999999999</v>
      </c>
      <c r="Z65" s="154">
        <f t="shared" si="128"/>
        <v>324.92199999999997</v>
      </c>
      <c r="AA65" s="154">
        <f t="shared" si="128"/>
        <v>316.45400000000001</v>
      </c>
      <c r="AB65" s="154">
        <f t="shared" si="128"/>
        <v>218.61900000000003</v>
      </c>
      <c r="AC65" s="154">
        <f t="shared" si="128"/>
        <v>473.084</v>
      </c>
      <c r="AD65" s="154">
        <f t="shared" si="128"/>
        <v>407.07599999999996</v>
      </c>
      <c r="AE65" s="154">
        <f t="shared" si="128"/>
        <v>151.21100000000001</v>
      </c>
      <c r="AF65" s="154">
        <f t="shared" si="128"/>
        <v>1125.3350000000005</v>
      </c>
      <c r="AG65" s="154">
        <f t="shared" si="128"/>
        <v>764.87600000000009</v>
      </c>
      <c r="AH65" s="154">
        <f t="shared" ref="AH65" si="129">SUM(AH54:AH56)</f>
        <v>659.798</v>
      </c>
      <c r="AI65" s="154">
        <f t="shared" si="128"/>
        <v>464.0329999999999</v>
      </c>
      <c r="AJ65" s="154" t="str">
        <f>IF(AJ56="","",SUM(AJ54:AJ56))</f>
        <v/>
      </c>
      <c r="AK65" s="52" t="str">
        <f t="shared" si="109"/>
        <v/>
      </c>
      <c r="AM65" s="125">
        <f t="shared" si="111"/>
        <v>2.6427082694783306</v>
      </c>
      <c r="AN65" s="157">
        <f t="shared" si="111"/>
        <v>3.8715356891337658</v>
      </c>
      <c r="AO65" s="157">
        <f t="shared" si="122"/>
        <v>2.6966413315782778</v>
      </c>
      <c r="AP65" s="157">
        <f t="shared" si="122"/>
        <v>4.2712701912401698</v>
      </c>
      <c r="AQ65" s="157">
        <f t="shared" si="122"/>
        <v>2.2684857992073972</v>
      </c>
      <c r="AR65" s="157">
        <f t="shared" si="122"/>
        <v>4.2133094737934069</v>
      </c>
      <c r="AS65" s="157">
        <f t="shared" si="122"/>
        <v>2.7068403630173901</v>
      </c>
      <c r="AT65" s="157">
        <f t="shared" si="122"/>
        <v>16.589694946122332</v>
      </c>
      <c r="AU65" s="157">
        <f t="shared" si="122"/>
        <v>6.8480523428339826</v>
      </c>
      <c r="AV65" s="157">
        <f t="shared" si="122"/>
        <v>4.5515899637729786</v>
      </c>
      <c r="AW65" s="157">
        <f t="shared" si="122"/>
        <v>7.8161377028843191</v>
      </c>
      <c r="AX65" s="157">
        <f t="shared" si="122"/>
        <v>19.179449159764129</v>
      </c>
      <c r="AY65" s="157">
        <f t="shared" si="123"/>
        <v>10.612959622589154</v>
      </c>
      <c r="AZ65" s="157">
        <f t="shared" si="124"/>
        <v>14.651758749333801</v>
      </c>
      <c r="BA65" s="157">
        <f t="shared" si="125"/>
        <v>15.979097796143245</v>
      </c>
      <c r="BB65" s="157" t="str">
        <f>IF(AJ65="","",(AJ65/Q65)*10)</f>
        <v/>
      </c>
      <c r="BC65" s="52" t="str">
        <f t="shared" si="107"/>
        <v/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" si="131">SUM(O57:O59)</f>
        <v>392.37</v>
      </c>
      <c r="P66" s="154">
        <f t="shared" si="130"/>
        <v>729.0499999999995</v>
      </c>
      <c r="Q66" s="154" t="str">
        <f>IF(Q59="","",SUM(Q57:Q59))</f>
        <v/>
      </c>
      <c r="R66" s="52" t="str">
        <f t="shared" si="108"/>
        <v/>
      </c>
      <c r="T66" s="109" t="s">
        <v>87</v>
      </c>
      <c r="U66" s="19">
        <f>SUM(U57:U59)</f>
        <v>376.84800000000001</v>
      </c>
      <c r="V66" s="154">
        <f t="shared" ref="V66:AI66" si="132">SUM(V57:V59)</f>
        <v>361.52099999999996</v>
      </c>
      <c r="W66" s="154">
        <f t="shared" si="132"/>
        <v>353.411</v>
      </c>
      <c r="X66" s="154">
        <f t="shared" si="132"/>
        <v>296.82099999999997</v>
      </c>
      <c r="Y66" s="154">
        <f t="shared" si="132"/>
        <v>289.45600000000002</v>
      </c>
      <c r="Z66" s="154">
        <f t="shared" si="132"/>
        <v>340.12899999999996</v>
      </c>
      <c r="AA66" s="154">
        <f t="shared" si="132"/>
        <v>363.57</v>
      </c>
      <c r="AB66" s="154">
        <f t="shared" si="132"/>
        <v>267.97200000000004</v>
      </c>
      <c r="AC66" s="154">
        <f t="shared" si="132"/>
        <v>304.03699999999998</v>
      </c>
      <c r="AD66" s="154">
        <f t="shared" si="132"/>
        <v>218.93900000000002</v>
      </c>
      <c r="AE66" s="154">
        <f t="shared" si="132"/>
        <v>237.03700000000001</v>
      </c>
      <c r="AF66" s="154">
        <f t="shared" si="132"/>
        <v>470.44100000000003</v>
      </c>
      <c r="AG66" s="154">
        <f t="shared" si="132"/>
        <v>626.85100000000011</v>
      </c>
      <c r="AH66" s="154">
        <f t="shared" ref="AH66" si="133">SUM(AH57:AH59)</f>
        <v>549.6110000000001</v>
      </c>
      <c r="AI66" s="154">
        <f t="shared" si="132"/>
        <v>563.27299999999991</v>
      </c>
      <c r="AJ66" s="154" t="str">
        <f>IF(AJ59="","",SUM(AJ57:AJ59))</f>
        <v/>
      </c>
      <c r="AK66" s="52" t="str">
        <f t="shared" si="109"/>
        <v/>
      </c>
      <c r="AM66" s="125">
        <f t="shared" si="111"/>
        <v>3.3897744036268125</v>
      </c>
      <c r="AN66" s="157">
        <f t="shared" si="111"/>
        <v>7.8327591810204735</v>
      </c>
      <c r="AO66" s="157">
        <f t="shared" si="122"/>
        <v>3.0820099590996692</v>
      </c>
      <c r="AP66" s="157">
        <f t="shared" si="122"/>
        <v>4.691561161426967</v>
      </c>
      <c r="AQ66" s="157">
        <f t="shared" si="122"/>
        <v>6.7140471330488012</v>
      </c>
      <c r="AR66" s="157">
        <f t="shared" si="122"/>
        <v>2.883866646317681</v>
      </c>
      <c r="AS66" s="157">
        <f t="shared" si="122"/>
        <v>6.3472416201117321</v>
      </c>
      <c r="AT66" s="157">
        <f t="shared" si="122"/>
        <v>8.1004806384329378</v>
      </c>
      <c r="AU66" s="157">
        <f t="shared" si="122"/>
        <v>7.0534044774388116</v>
      </c>
      <c r="AV66" s="157">
        <f t="shared" si="122"/>
        <v>10.33608724388632</v>
      </c>
      <c r="AW66" s="157">
        <f t="shared" si="122"/>
        <v>5.2690110476359839</v>
      </c>
      <c r="AX66" s="157">
        <f t="shared" si="122"/>
        <v>9.4475549753991359</v>
      </c>
      <c r="AY66" s="157">
        <f t="shared" si="123"/>
        <v>6.6409335536909921</v>
      </c>
      <c r="AZ66" s="157">
        <f t="shared" si="124"/>
        <v>14.007467441445575</v>
      </c>
      <c r="BA66" s="157">
        <f t="shared" si="125"/>
        <v>7.7261230368287537</v>
      </c>
      <c r="BB66" s="157" t="str">
        <f>IF(AJ66="","",(AJ66/Q66)*10)</f>
        <v/>
      </c>
      <c r="BC66" s="52" t="str">
        <f t="shared" si="107"/>
        <v/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" si="135">IF(O62="","",SUM(O60:O62))</f>
        <v>583.4699999999998</v>
      </c>
      <c r="P67" s="155">
        <f t="shared" si="134"/>
        <v>587.23000000000013</v>
      </c>
      <c r="Q67" s="155" t="str">
        <f t="shared" si="134"/>
        <v/>
      </c>
      <c r="R67" s="55" t="str">
        <f t="shared" si="108"/>
        <v/>
      </c>
      <c r="T67" s="110" t="s">
        <v>88</v>
      </c>
      <c r="U67" s="21">
        <f>SUM(U60:U62)</f>
        <v>173.405</v>
      </c>
      <c r="V67" s="155">
        <f t="shared" ref="V67:AI67" si="136">SUM(V60:V62)</f>
        <v>230.471</v>
      </c>
      <c r="W67" s="155">
        <f t="shared" si="136"/>
        <v>139.79900000000001</v>
      </c>
      <c r="X67" s="155">
        <f t="shared" si="136"/>
        <v>227.17700000000002</v>
      </c>
      <c r="Y67" s="155">
        <f t="shared" si="136"/>
        <v>179.22899999999998</v>
      </c>
      <c r="Z67" s="155">
        <f t="shared" si="136"/>
        <v>388.57100000000008</v>
      </c>
      <c r="AA67" s="155">
        <f t="shared" si="136"/>
        <v>211.57600000000002</v>
      </c>
      <c r="AB67" s="155">
        <f t="shared" si="136"/>
        <v>147.53800000000001</v>
      </c>
      <c r="AC67" s="155">
        <f t="shared" si="136"/>
        <v>238.09199999999998</v>
      </c>
      <c r="AD67" s="155">
        <f t="shared" si="136"/>
        <v>412.428</v>
      </c>
      <c r="AE67" s="155">
        <f t="shared" si="136"/>
        <v>487.82399999999996</v>
      </c>
      <c r="AF67" s="155">
        <f t="shared" si="136"/>
        <v>426.8599999999999</v>
      </c>
      <c r="AG67" s="155">
        <f t="shared" si="136"/>
        <v>741.05799999999999</v>
      </c>
      <c r="AH67" s="155">
        <f t="shared" ref="AH67" si="137">SUM(AH60:AH62)</f>
        <v>584.07000000000005</v>
      </c>
      <c r="AI67" s="155">
        <f t="shared" si="136"/>
        <v>1669.2959999999996</v>
      </c>
      <c r="AJ67" s="155" t="str">
        <f>IF(AJ62="","",SUM(AJ60:AJ62))</f>
        <v/>
      </c>
      <c r="AK67" s="55" t="str">
        <f t="shared" si="109"/>
        <v/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8">IF(W62="","",(W67/D67)*10)</f>
        <v>4.3919135434010883</v>
      </c>
      <c r="AP67" s="158">
        <f t="shared" si="138"/>
        <v>5.8880076717725425</v>
      </c>
      <c r="AQ67" s="158">
        <f t="shared" si="138"/>
        <v>5.5604194459094707</v>
      </c>
      <c r="AR67" s="158">
        <f t="shared" si="138"/>
        <v>4.7834131449041664</v>
      </c>
      <c r="AS67" s="158">
        <f t="shared" si="138"/>
        <v>7.840213444008004</v>
      </c>
      <c r="AT67" s="158">
        <f t="shared" si="138"/>
        <v>4.9305885105103098</v>
      </c>
      <c r="AU67" s="158">
        <f t="shared" si="138"/>
        <v>4.5575697249286957</v>
      </c>
      <c r="AV67" s="158">
        <f t="shared" si="138"/>
        <v>9.3427872417542588</v>
      </c>
      <c r="AW67" s="158">
        <f t="shared" si="138"/>
        <v>8.2778843053740818</v>
      </c>
      <c r="AX67" s="158">
        <f t="shared" si="138"/>
        <v>8.1946630831253628</v>
      </c>
      <c r="AY67" s="158">
        <f t="shared" ref="AY67" si="139">IF(AG62="","",(AG67/N67)*10)</f>
        <v>26.659639529445617</v>
      </c>
      <c r="AZ67" s="158">
        <f t="shared" ref="AZ67" si="140">IF(AH62="","",(AH67/O67)*10)</f>
        <v>10.010283305054248</v>
      </c>
      <c r="BA67" s="158">
        <f t="shared" ref="BA67" si="141">IF(AI62="","",(AI67/P67)*10)</f>
        <v>28.42661308175671</v>
      </c>
      <c r="BB67" s="158" t="str">
        <f>IF(AJ62="","",(AJ67/Q67)*10)</f>
        <v/>
      </c>
      <c r="BC67" s="55" t="str">
        <f t="shared" si="107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P23 U20:AI23 B42:P45 U42:AI45 B64:P67 U64:AI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opLeftCell="A9" zoomScale="106" zoomScaleNormal="106" workbookViewId="0">
      <selection activeCell="I34" sqref="I34:J39"/>
    </sheetView>
  </sheetViews>
  <sheetFormatPr defaultRowHeight="15" x14ac:dyDescent="0.2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/>
    </row>
    <row r="3" spans="1:20" ht="8.25" customHeight="1" thickBot="1" x14ac:dyDescent="0.3">
      <c r="Q3" s="10"/>
    </row>
    <row r="4" spans="1:20" x14ac:dyDescent="0.25">
      <c r="A4" s="350" t="s">
        <v>3</v>
      </c>
      <c r="B4" s="333"/>
      <c r="C4" s="369" t="s">
        <v>1</v>
      </c>
      <c r="D4" s="367"/>
      <c r="E4" s="362" t="s">
        <v>104</v>
      </c>
      <c r="F4" s="362"/>
      <c r="G4" s="130" t="s">
        <v>0</v>
      </c>
      <c r="I4" s="363">
        <v>1000</v>
      </c>
      <c r="J4" s="362"/>
      <c r="K4" s="372" t="s">
        <v>104</v>
      </c>
      <c r="L4" s="373"/>
      <c r="M4" s="130" t="s">
        <v>0</v>
      </c>
      <c r="O4" s="361" t="s">
        <v>22</v>
      </c>
      <c r="P4" s="362"/>
      <c r="Q4" s="130" t="s">
        <v>0</v>
      </c>
    </row>
    <row r="5" spans="1:20" x14ac:dyDescent="0.25">
      <c r="A5" s="368"/>
      <c r="B5" s="334"/>
      <c r="C5" s="370" t="s">
        <v>153</v>
      </c>
      <c r="D5" s="360"/>
      <c r="E5" s="364" t="str">
        <f>C5</f>
        <v>jan-abr</v>
      </c>
      <c r="F5" s="364"/>
      <c r="G5" s="131" t="s">
        <v>150</v>
      </c>
      <c r="I5" s="359" t="str">
        <f>C5</f>
        <v>jan-abr</v>
      </c>
      <c r="J5" s="364"/>
      <c r="K5" s="365" t="str">
        <f>C5</f>
        <v>jan-abr</v>
      </c>
      <c r="L5" s="366"/>
      <c r="M5" s="131" t="str">
        <f>G5</f>
        <v>2025 /2024</v>
      </c>
      <c r="O5" s="359" t="str">
        <f>C5</f>
        <v>jan-abr</v>
      </c>
      <c r="P5" s="360"/>
      <c r="Q5" s="131" t="str">
        <f>G5</f>
        <v>2025 /2024</v>
      </c>
    </row>
    <row r="6" spans="1:20" ht="19.5" customHeight="1" x14ac:dyDescent="0.25">
      <c r="A6" s="368"/>
      <c r="B6" s="334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527597.78000000026</v>
      </c>
      <c r="D7" s="210">
        <f>D8+D9</f>
        <v>506512.94999999984</v>
      </c>
      <c r="E7" s="216">
        <f t="shared" ref="E7" si="0">C7/$C$20</f>
        <v>0.47228934027642178</v>
      </c>
      <c r="F7" s="217">
        <f t="shared" ref="F7" si="1">D7/$D$20</f>
        <v>0.4606178865911183</v>
      </c>
      <c r="G7" s="53">
        <f>(D7-C7)/C7</f>
        <v>-3.9963833812948213E-2</v>
      </c>
      <c r="I7" s="224">
        <f>I8+I9</f>
        <v>152039.704</v>
      </c>
      <c r="J7" s="225">
        <f>J8+J9</f>
        <v>149706.28099999999</v>
      </c>
      <c r="K7" s="229">
        <f t="shared" ref="K7" si="2">I7/$I$20</f>
        <v>0.5084237611150324</v>
      </c>
      <c r="L7" s="230">
        <f t="shared" ref="L7" si="3">J7/$J$20</f>
        <v>0.50834858416970974</v>
      </c>
      <c r="M7" s="53">
        <f>(J7-I7)/I7</f>
        <v>-1.5347458187632421E-2</v>
      </c>
      <c r="O7" s="63">
        <f t="shared" ref="O7" si="4">(I7/C7)*10</f>
        <v>2.8817350975206897</v>
      </c>
      <c r="P7" s="237">
        <f t="shared" ref="P7" si="5">(J7/D7)*10</f>
        <v>2.9556259321701455</v>
      </c>
      <c r="Q7" s="53">
        <f>(P7-O7)/O7</f>
        <v>2.5641091963320296E-2</v>
      </c>
    </row>
    <row r="8" spans="1:20" ht="20.100000000000001" customHeight="1" x14ac:dyDescent="0.25">
      <c r="A8" s="8" t="s">
        <v>4</v>
      </c>
      <c r="C8" s="19">
        <v>271821.3000000004</v>
      </c>
      <c r="D8" s="140">
        <v>263500.50999999995</v>
      </c>
      <c r="E8" s="214">
        <f t="shared" ref="E8:E19" si="6">C8/$C$20</f>
        <v>0.24332608535630959</v>
      </c>
      <c r="F8" s="215">
        <f t="shared" ref="F8:F19" si="7">D8/$D$20</f>
        <v>0.23962476780086639</v>
      </c>
      <c r="G8" s="52">
        <f>(D8-C8)/C8</f>
        <v>-3.0611250847525313E-2</v>
      </c>
      <c r="I8" s="19">
        <v>86558.49500000001</v>
      </c>
      <c r="J8" s="140">
        <v>86962.440999999875</v>
      </c>
      <c r="K8" s="227">
        <f t="shared" ref="K8:K19" si="8">I8/$I$20</f>
        <v>0.28945331006667002</v>
      </c>
      <c r="L8" s="228">
        <f t="shared" ref="L8:L19" si="9">J8/$J$20</f>
        <v>0.29529311304107447</v>
      </c>
      <c r="M8" s="52">
        <f>(J8-I8)/I8</f>
        <v>4.6667401044792342E-3</v>
      </c>
      <c r="O8" s="27">
        <f t="shared" ref="O8:O20" si="10">(I8/C8)*10</f>
        <v>3.1843897075026821</v>
      </c>
      <c r="P8" s="143">
        <f t="shared" ref="P8:P20" si="11">(J8/D8)*10</f>
        <v>3.3002760032608625</v>
      </c>
      <c r="Q8" s="52">
        <f>(P8-O8)/O8</f>
        <v>3.639199545367916E-2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255776.47999999989</v>
      </c>
      <c r="D9" s="140">
        <v>243012.43999999986</v>
      </c>
      <c r="E9" s="214">
        <f t="shared" si="6"/>
        <v>0.22896325492011219</v>
      </c>
      <c r="F9" s="215">
        <f t="shared" si="7"/>
        <v>0.22099311879025188</v>
      </c>
      <c r="G9" s="52">
        <f>(D9-C9)/C9</f>
        <v>-4.9903102896716865E-2</v>
      </c>
      <c r="I9" s="19">
        <v>65481.208999999988</v>
      </c>
      <c r="J9" s="140">
        <v>62743.84000000012</v>
      </c>
      <c r="K9" s="227">
        <f t="shared" si="8"/>
        <v>0.21897045104836235</v>
      </c>
      <c r="L9" s="228">
        <f t="shared" si="9"/>
        <v>0.21305547112863532</v>
      </c>
      <c r="M9" s="52">
        <f>(J9-I9)/I9</f>
        <v>-4.1803886058363222E-2</v>
      </c>
      <c r="O9" s="27">
        <f t="shared" si="10"/>
        <v>2.5600950095176858</v>
      </c>
      <c r="P9" s="143">
        <f t="shared" si="11"/>
        <v>2.5819188515616798</v>
      </c>
      <c r="Q9" s="52">
        <f t="shared" ref="Q9:Q20" si="12">(P9-O9)/O9</f>
        <v>8.5246219233502431E-3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402911.68000000023</v>
      </c>
      <c r="D10" s="210">
        <f>D11+D12</f>
        <v>405808.80000000057</v>
      </c>
      <c r="E10" s="216">
        <f t="shared" si="6"/>
        <v>0.36067417026823873</v>
      </c>
      <c r="F10" s="217">
        <f t="shared" si="7"/>
        <v>0.36903852471309595</v>
      </c>
      <c r="G10" s="53">
        <f>(D10-C10)/C10</f>
        <v>7.1904592093243441E-3</v>
      </c>
      <c r="I10" s="224">
        <f>I11+I12</f>
        <v>51371.100000000006</v>
      </c>
      <c r="J10" s="225">
        <f>J11+J12</f>
        <v>50286.513000000035</v>
      </c>
      <c r="K10" s="229">
        <f t="shared" si="8"/>
        <v>0.17178596897700119</v>
      </c>
      <c r="L10" s="230">
        <f t="shared" si="9"/>
        <v>0.1707548775884809</v>
      </c>
      <c r="M10" s="53">
        <f>(J10-I10)/I10</f>
        <v>-2.1112785204131707E-2</v>
      </c>
      <c r="O10" s="63">
        <f t="shared" si="10"/>
        <v>1.2749965451485541</v>
      </c>
      <c r="P10" s="237">
        <f t="shared" si="11"/>
        <v>1.2391676326388181</v>
      </c>
      <c r="Q10" s="53">
        <f t="shared" si="12"/>
        <v>-2.8101183996197748E-2</v>
      </c>
      <c r="T10" s="2"/>
    </row>
    <row r="11" spans="1:20" ht="20.100000000000001" customHeight="1" x14ac:dyDescent="0.25">
      <c r="A11" s="8"/>
      <c r="B11" t="s">
        <v>6</v>
      </c>
      <c r="C11" s="19">
        <v>393608.29000000021</v>
      </c>
      <c r="D11" s="140">
        <v>400387.99000000057</v>
      </c>
      <c r="E11" s="214">
        <f t="shared" si="6"/>
        <v>0.35234606106839667</v>
      </c>
      <c r="F11" s="215">
        <f t="shared" si="7"/>
        <v>0.36410889350463027</v>
      </c>
      <c r="G11" s="52">
        <f t="shared" ref="G11:G19" si="13">(D11-C11)/C11</f>
        <v>1.7224484779018136E-2</v>
      </c>
      <c r="I11" s="19">
        <v>49289.440000000002</v>
      </c>
      <c r="J11" s="140">
        <v>48933.914000000033</v>
      </c>
      <c r="K11" s="227">
        <f t="shared" si="8"/>
        <v>0.16482485698639432</v>
      </c>
      <c r="L11" s="228">
        <f t="shared" si="9"/>
        <v>0.1661619387885426</v>
      </c>
      <c r="M11" s="52">
        <f t="shared" ref="M11:M19" si="14">(J11-I11)/I11</f>
        <v>-7.2130257515599467E-3</v>
      </c>
      <c r="O11" s="27">
        <f t="shared" si="10"/>
        <v>1.2522459829288652</v>
      </c>
      <c r="P11" s="143">
        <f t="shared" si="11"/>
        <v>1.2221623830425075</v>
      </c>
      <c r="Q11" s="52">
        <f t="shared" si="12"/>
        <v>-2.4023714427093276E-2</v>
      </c>
    </row>
    <row r="12" spans="1:20" ht="20.100000000000001" customHeight="1" x14ac:dyDescent="0.25">
      <c r="A12" s="8"/>
      <c r="B12" t="s">
        <v>39</v>
      </c>
      <c r="C12" s="19">
        <v>9303.3899999999958</v>
      </c>
      <c r="D12" s="140">
        <v>5420.8100000000031</v>
      </c>
      <c r="E12" s="218">
        <f t="shared" si="6"/>
        <v>8.3281091998420754E-3</v>
      </c>
      <c r="F12" s="219">
        <f t="shared" si="7"/>
        <v>4.9296312084656513E-3</v>
      </c>
      <c r="G12" s="52">
        <f t="shared" si="13"/>
        <v>-0.41732959706085571</v>
      </c>
      <c r="I12" s="19">
        <v>2081.66</v>
      </c>
      <c r="J12" s="140">
        <v>1352.5990000000008</v>
      </c>
      <c r="K12" s="231">
        <f t="shared" si="8"/>
        <v>6.9611119906068629E-3</v>
      </c>
      <c r="L12" s="232">
        <f t="shared" si="9"/>
        <v>4.5929387999382992E-3</v>
      </c>
      <c r="M12" s="52">
        <f t="shared" si="14"/>
        <v>-0.35023058520603706</v>
      </c>
      <c r="O12" s="27">
        <f t="shared" si="10"/>
        <v>2.2375284708047292</v>
      </c>
      <c r="P12" s="143">
        <f t="shared" si="11"/>
        <v>2.4951972122247414</v>
      </c>
      <c r="Q12" s="52">
        <f t="shared" si="12"/>
        <v>0.11515774873127826</v>
      </c>
    </row>
    <row r="13" spans="1:20" ht="20.100000000000001" customHeight="1" x14ac:dyDescent="0.25">
      <c r="A13" s="23" t="s">
        <v>128</v>
      </c>
      <c r="B13" s="15"/>
      <c r="C13" s="78">
        <f>SUM(C14:C16)</f>
        <v>171166.25000000009</v>
      </c>
      <c r="D13" s="210">
        <f>SUM(D14:D16)</f>
        <v>161133.28999999998</v>
      </c>
      <c r="E13" s="216">
        <f t="shared" si="6"/>
        <v>0.15322277377681362</v>
      </c>
      <c r="F13" s="217">
        <f t="shared" si="7"/>
        <v>0.14653302644932137</v>
      </c>
      <c r="G13" s="53">
        <f t="shared" si="13"/>
        <v>-5.8615293610744544E-2</v>
      </c>
      <c r="I13" s="224">
        <f>SUM(I14:I16)</f>
        <v>90001.376999999949</v>
      </c>
      <c r="J13" s="225">
        <f>SUM(J14:J16)</f>
        <v>87814.42100000006</v>
      </c>
      <c r="K13" s="229">
        <f t="shared" si="8"/>
        <v>0.300966375203361</v>
      </c>
      <c r="L13" s="230">
        <f t="shared" si="9"/>
        <v>0.29818613011322392</v>
      </c>
      <c r="M13" s="53">
        <f t="shared" si="14"/>
        <v>-2.4299139334278078E-2</v>
      </c>
      <c r="O13" s="63">
        <f t="shared" si="10"/>
        <v>5.2581263537642444</v>
      </c>
      <c r="P13" s="237">
        <f t="shared" si="11"/>
        <v>5.4498000382168126</v>
      </c>
      <c r="Q13" s="53">
        <f t="shared" si="12"/>
        <v>3.6452848706336381E-2</v>
      </c>
    </row>
    <row r="14" spans="1:20" ht="20.100000000000001" customHeight="1" x14ac:dyDescent="0.25">
      <c r="A14" s="8"/>
      <c r="B14" s="3" t="s">
        <v>7</v>
      </c>
      <c r="C14" s="31">
        <v>158357.1400000001</v>
      </c>
      <c r="D14" s="141">
        <v>153819.39999999997</v>
      </c>
      <c r="E14" s="214">
        <f t="shared" si="6"/>
        <v>0.14175645162620087</v>
      </c>
      <c r="F14" s="215">
        <f t="shared" si="7"/>
        <v>0.13988184693938008</v>
      </c>
      <c r="G14" s="52">
        <f t="shared" si="13"/>
        <v>-2.8655102005505615E-2</v>
      </c>
      <c r="I14" s="31">
        <v>83413.931999999957</v>
      </c>
      <c r="J14" s="141">
        <v>82916.021000000052</v>
      </c>
      <c r="K14" s="227">
        <f t="shared" si="8"/>
        <v>0.2789378295345375</v>
      </c>
      <c r="L14" s="228">
        <f t="shared" si="9"/>
        <v>0.28155292883360017</v>
      </c>
      <c r="M14" s="52">
        <f t="shared" si="14"/>
        <v>-5.9691587251864079E-3</v>
      </c>
      <c r="O14" s="27">
        <f t="shared" si="10"/>
        <v>5.2674563331972211</v>
      </c>
      <c r="P14" s="143">
        <f t="shared" si="11"/>
        <v>5.3904787692579781</v>
      </c>
      <c r="Q14" s="52">
        <f t="shared" si="12"/>
        <v>2.3355188591774299E-2</v>
      </c>
      <c r="S14" s="119"/>
    </row>
    <row r="15" spans="1:20" ht="20.100000000000001" customHeight="1" x14ac:dyDescent="0.25">
      <c r="A15" s="8"/>
      <c r="B15" s="3" t="s">
        <v>8</v>
      </c>
      <c r="C15" s="31">
        <v>8313.7400000000034</v>
      </c>
      <c r="D15" s="141">
        <v>6162.8300000000054</v>
      </c>
      <c r="E15" s="214">
        <f t="shared" si="6"/>
        <v>7.4422048929578483E-3</v>
      </c>
      <c r="F15" s="215">
        <f t="shared" si="7"/>
        <v>5.6044168861237309E-3</v>
      </c>
      <c r="G15" s="52">
        <f t="shared" si="13"/>
        <v>-0.25871749657795373</v>
      </c>
      <c r="I15" s="31">
        <v>5392.1549999999979</v>
      </c>
      <c r="J15" s="141">
        <v>4343.2580000000016</v>
      </c>
      <c r="K15" s="227">
        <f t="shared" si="8"/>
        <v>1.8031472394968794E-2</v>
      </c>
      <c r="L15" s="228">
        <f t="shared" si="9"/>
        <v>1.474813909099623E-2</v>
      </c>
      <c r="M15" s="52">
        <f t="shared" si="14"/>
        <v>-0.19452278356241554</v>
      </c>
      <c r="O15" s="27">
        <f t="shared" si="10"/>
        <v>6.4858354964191758</v>
      </c>
      <c r="P15" s="143">
        <f t="shared" si="11"/>
        <v>7.0475057725103527</v>
      </c>
      <c r="Q15" s="52">
        <f t="shared" si="12"/>
        <v>8.6599525442986422E-2</v>
      </c>
    </row>
    <row r="16" spans="1:20" ht="20.100000000000001" customHeight="1" x14ac:dyDescent="0.25">
      <c r="A16" s="32"/>
      <c r="B16" s="33" t="s">
        <v>9</v>
      </c>
      <c r="C16" s="211">
        <v>4495.3700000000044</v>
      </c>
      <c r="D16" s="212">
        <v>1151.0599999999997</v>
      </c>
      <c r="E16" s="218">
        <f t="shared" si="6"/>
        <v>4.0241172576549111E-3</v>
      </c>
      <c r="F16" s="219">
        <f t="shared" si="7"/>
        <v>1.0467626238175602E-3</v>
      </c>
      <c r="G16" s="52">
        <f t="shared" si="13"/>
        <v>-0.74394543719426909</v>
      </c>
      <c r="I16" s="211">
        <v>1195.2899999999993</v>
      </c>
      <c r="J16" s="212">
        <v>555.14199999999994</v>
      </c>
      <c r="K16" s="231">
        <f t="shared" si="8"/>
        <v>3.9970732738547473E-3</v>
      </c>
      <c r="L16" s="232">
        <f t="shared" si="9"/>
        <v>1.8850621886274833E-3</v>
      </c>
      <c r="M16" s="52">
        <f t="shared" si="14"/>
        <v>-0.53555873470036541</v>
      </c>
      <c r="O16" s="27">
        <f t="shared" si="10"/>
        <v>2.6589357494488732</v>
      </c>
      <c r="P16" s="143">
        <f t="shared" si="11"/>
        <v>4.8228763053185766</v>
      </c>
      <c r="Q16" s="52">
        <f t="shared" si="12"/>
        <v>0.81383709866559606</v>
      </c>
    </row>
    <row r="17" spans="1:17" ht="20.100000000000001" customHeight="1" x14ac:dyDescent="0.25">
      <c r="A17" s="8" t="s">
        <v>129</v>
      </c>
      <c r="B17" s="3"/>
      <c r="C17" s="19">
        <v>1106.7600000000004</v>
      </c>
      <c r="D17" s="140">
        <v>723.71999999999969</v>
      </c>
      <c r="E17" s="214">
        <f t="shared" si="6"/>
        <v>9.9073758468872343E-4</v>
      </c>
      <c r="F17" s="215">
        <f t="shared" si="7"/>
        <v>6.5814383794871208E-4</v>
      </c>
      <c r="G17" s="54">
        <f t="shared" si="13"/>
        <v>-0.34609129350536755</v>
      </c>
      <c r="I17" s="31">
        <v>678.49699999999984</v>
      </c>
      <c r="J17" s="141">
        <v>440.02100000000007</v>
      </c>
      <c r="K17" s="227">
        <f t="shared" si="8"/>
        <v>2.2689073154553503E-3</v>
      </c>
      <c r="L17" s="228">
        <f t="shared" si="9"/>
        <v>1.4941527560553048E-3</v>
      </c>
      <c r="M17" s="54">
        <f t="shared" si="14"/>
        <v>-0.35147686725217625</v>
      </c>
      <c r="O17" s="238">
        <f t="shared" si="10"/>
        <v>6.1304799595214821</v>
      </c>
      <c r="P17" s="239">
        <f t="shared" si="11"/>
        <v>6.079989498701158</v>
      </c>
      <c r="Q17" s="54">
        <f t="shared" si="12"/>
        <v>-8.2359719228680267E-3</v>
      </c>
    </row>
    <row r="18" spans="1:17" ht="20.100000000000001" customHeight="1" x14ac:dyDescent="0.25">
      <c r="A18" s="8" t="s">
        <v>10</v>
      </c>
      <c r="C18" s="19">
        <v>5133.9000000000024</v>
      </c>
      <c r="D18" s="140">
        <v>5747.9400000000023</v>
      </c>
      <c r="E18" s="214">
        <f t="shared" si="6"/>
        <v>4.5957097166806149E-3</v>
      </c>
      <c r="F18" s="215">
        <f t="shared" si="7"/>
        <v>5.2271200075981366E-3</v>
      </c>
      <c r="G18" s="52">
        <f t="shared" si="13"/>
        <v>0.11960497867118558</v>
      </c>
      <c r="I18" s="19">
        <v>2896.8410000000013</v>
      </c>
      <c r="J18" s="140">
        <v>3239.0299999999988</v>
      </c>
      <c r="K18" s="227">
        <f t="shared" si="8"/>
        <v>9.687093290922431E-3</v>
      </c>
      <c r="L18" s="228">
        <f t="shared" si="9"/>
        <v>1.0998578707483986E-2</v>
      </c>
      <c r="M18" s="52">
        <f t="shared" si="14"/>
        <v>0.11812488155200697</v>
      </c>
      <c r="O18" s="27">
        <f t="shared" si="10"/>
        <v>5.6425738717154594</v>
      </c>
      <c r="P18" s="143">
        <f t="shared" si="11"/>
        <v>5.6351144931923391</v>
      </c>
      <c r="Q18" s="52">
        <f t="shared" si="12"/>
        <v>-1.3219815447187899E-3</v>
      </c>
    </row>
    <row r="19" spans="1:17" ht="20.100000000000001" customHeight="1" thickBot="1" x14ac:dyDescent="0.3">
      <c r="A19" s="8" t="s">
        <v>11</v>
      </c>
      <c r="B19" s="10"/>
      <c r="C19" s="21">
        <v>9190.7400000000034</v>
      </c>
      <c r="D19" s="142">
        <v>19711.339999999997</v>
      </c>
      <c r="E19" s="220">
        <f t="shared" si="6"/>
        <v>8.2272683771567809E-3</v>
      </c>
      <c r="F19" s="221">
        <f t="shared" si="7"/>
        <v>1.7925298400917441E-2</v>
      </c>
      <c r="G19" s="55">
        <f t="shared" si="13"/>
        <v>1.1446956393065182</v>
      </c>
      <c r="I19" s="21">
        <v>2053.7840000000006</v>
      </c>
      <c r="J19" s="142">
        <v>3009.0579999999986</v>
      </c>
      <c r="K19" s="233">
        <f t="shared" si="8"/>
        <v>6.8678940982276311E-3</v>
      </c>
      <c r="L19" s="234">
        <f t="shared" si="9"/>
        <v>1.0217676665046124E-2</v>
      </c>
      <c r="M19" s="55">
        <f t="shared" si="14"/>
        <v>0.46512875745453164</v>
      </c>
      <c r="O19" s="240">
        <f t="shared" si="10"/>
        <v>2.2346231097822371</v>
      </c>
      <c r="P19" s="241">
        <f t="shared" si="11"/>
        <v>1.5265618674326551</v>
      </c>
      <c r="Q19" s="55">
        <f t="shared" si="12"/>
        <v>-0.31685935728937403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1117107.1100000003</v>
      </c>
      <c r="D20" s="313">
        <f>D7+D10+D13+D17+D18+D19</f>
        <v>1099638.0400000005</v>
      </c>
      <c r="E20" s="222">
        <f>E8+E9+E10+E13+E17+E18+E19</f>
        <v>1.0000000000000002</v>
      </c>
      <c r="F20" s="223">
        <f>F8+F9+F10+F13+F17+F18+F19</f>
        <v>0.99999999999999989</v>
      </c>
      <c r="G20" s="55">
        <f>(D20-C20)/C20</f>
        <v>-1.5637775324874467E-2</v>
      </c>
      <c r="H20" s="1"/>
      <c r="I20" s="213">
        <f>I8+I9+I10+I13+I17+I18+I19</f>
        <v>299041.30299999996</v>
      </c>
      <c r="J20" s="226">
        <f>J8+J9+J10+J13+J17+J18+J19</f>
        <v>294495.32400000008</v>
      </c>
      <c r="K20" s="235">
        <f>K8+K9+K10+K13+K17+K18+K19</f>
        <v>1</v>
      </c>
      <c r="L20" s="236">
        <f>L8+L9+L10+L13+L17+L18+L19</f>
        <v>1</v>
      </c>
      <c r="M20" s="55">
        <f>(J20-I20)/I20</f>
        <v>-1.5201843204916334E-2</v>
      </c>
      <c r="N20" s="1"/>
      <c r="O20" s="24">
        <f t="shared" si="10"/>
        <v>2.6769259663918876</v>
      </c>
      <c r="P20" s="242">
        <f t="shared" si="11"/>
        <v>2.6781114629319291</v>
      </c>
      <c r="Q20" s="55">
        <f t="shared" si="12"/>
        <v>4.4285742486909304E-4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0" t="s">
        <v>2</v>
      </c>
      <c r="B24" s="333"/>
      <c r="C24" s="369" t="s">
        <v>1</v>
      </c>
      <c r="D24" s="367"/>
      <c r="E24" s="362" t="s">
        <v>105</v>
      </c>
      <c r="F24" s="362"/>
      <c r="G24" s="130" t="s">
        <v>0</v>
      </c>
      <c r="I24" s="363">
        <v>1000</v>
      </c>
      <c r="J24" s="367"/>
      <c r="K24" s="362" t="s">
        <v>105</v>
      </c>
      <c r="L24" s="362"/>
      <c r="M24" s="130" t="s">
        <v>0</v>
      </c>
      <c r="O24" s="361" t="s">
        <v>22</v>
      </c>
      <c r="P24" s="362"/>
      <c r="Q24" s="130" t="s">
        <v>0</v>
      </c>
    </row>
    <row r="25" spans="1:17" ht="15" customHeight="1" x14ac:dyDescent="0.25">
      <c r="A25" s="368"/>
      <c r="B25" s="334"/>
      <c r="C25" s="370" t="str">
        <f>C5</f>
        <v>jan-abr</v>
      </c>
      <c r="D25" s="360"/>
      <c r="E25" s="364" t="str">
        <f>C5</f>
        <v>jan-abr</v>
      </c>
      <c r="F25" s="364"/>
      <c r="G25" s="131" t="str">
        <f>G5</f>
        <v>2025 /2024</v>
      </c>
      <c r="I25" s="359" t="str">
        <f>C5</f>
        <v>jan-abr</v>
      </c>
      <c r="J25" s="360"/>
      <c r="K25" s="371" t="str">
        <f>C5</f>
        <v>jan-abr</v>
      </c>
      <c r="L25" s="366"/>
      <c r="M25" s="131" t="str">
        <f>G5</f>
        <v>2025 /2024</v>
      </c>
      <c r="O25" s="359" t="str">
        <f>C5</f>
        <v>jan-abr</v>
      </c>
      <c r="P25" s="360"/>
      <c r="Q25" s="131" t="str">
        <f>G5</f>
        <v>2025 /2024</v>
      </c>
    </row>
    <row r="26" spans="1:17" ht="19.5" customHeight="1" x14ac:dyDescent="0.25">
      <c r="A26" s="368"/>
      <c r="B26" s="334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207576.04999999996</v>
      </c>
      <c r="D27" s="210">
        <f>D28+D29</f>
        <v>207699.57999999996</v>
      </c>
      <c r="E27" s="216">
        <f>C27/$C$40</f>
        <v>0.39245382652598187</v>
      </c>
      <c r="F27" s="217">
        <f>D27/$D$40</f>
        <v>0.39624043567229555</v>
      </c>
      <c r="G27" s="53">
        <f>(D27-C27)/C27</f>
        <v>5.9510719083438995E-4</v>
      </c>
      <c r="I27" s="78">
        <f>I28+I29</f>
        <v>52092.433999999994</v>
      </c>
      <c r="J27" s="210">
        <f>J28+J29</f>
        <v>52579.392000000007</v>
      </c>
      <c r="K27" s="216">
        <f>I27/$I$40</f>
        <v>0.3868964955700267</v>
      </c>
      <c r="L27" s="217">
        <f>J27/$J$40</f>
        <v>0.39696505906818547</v>
      </c>
      <c r="M27" s="53">
        <f>(J27-I27)/I27</f>
        <v>9.3479602047393928E-3</v>
      </c>
      <c r="O27" s="63">
        <f t="shared" ref="O27" si="15">(I27/C27)*10</f>
        <v>2.5095589785045047</v>
      </c>
      <c r="P27" s="237">
        <f t="shared" ref="P27" si="16">(J27/D27)*10</f>
        <v>2.5315117151416495</v>
      </c>
      <c r="Q27" s="53">
        <f>(P27-O27)/O27</f>
        <v>8.7476472261380656E-3</v>
      </c>
    </row>
    <row r="28" spans="1:17" ht="20.100000000000001" customHeight="1" x14ac:dyDescent="0.25">
      <c r="A28" s="8" t="s">
        <v>4</v>
      </c>
      <c r="C28" s="19">
        <v>105780.36999999997</v>
      </c>
      <c r="D28" s="140">
        <v>103524.31999999998</v>
      </c>
      <c r="E28" s="214">
        <f>C28/$C$40</f>
        <v>0.19999374194582745</v>
      </c>
      <c r="F28" s="215">
        <f>D28/$D$40</f>
        <v>0.19749929999607194</v>
      </c>
      <c r="G28" s="52">
        <f>(D28-C28)/C28</f>
        <v>-2.1327681118906931E-2</v>
      </c>
      <c r="I28" s="19">
        <v>28059.739999999987</v>
      </c>
      <c r="J28" s="140">
        <v>27829.955999999991</v>
      </c>
      <c r="K28" s="214">
        <f>I28/$I$40</f>
        <v>0.20840291456924623</v>
      </c>
      <c r="L28" s="215">
        <f>J28/$J$40</f>
        <v>0.21011121861973978</v>
      </c>
      <c r="M28" s="52">
        <f>(J28-I28)/I28</f>
        <v>-8.1890994000655779E-3</v>
      </c>
      <c r="O28" s="27">
        <f t="shared" ref="O28:O40" si="17">(I28/C28)*10</f>
        <v>2.6526415061698119</v>
      </c>
      <c r="P28" s="143">
        <f t="shared" ref="P28:P40" si="18">(J28/D28)*10</f>
        <v>2.6882529631684609</v>
      </c>
      <c r="Q28" s="52">
        <f>(P28-O28)/O28</f>
        <v>1.3424903785837571E-2</v>
      </c>
    </row>
    <row r="29" spans="1:17" ht="20.100000000000001" customHeight="1" x14ac:dyDescent="0.25">
      <c r="A29" s="8" t="s">
        <v>5</v>
      </c>
      <c r="C29" s="19">
        <v>101795.68</v>
      </c>
      <c r="D29" s="140">
        <v>104175.25999999997</v>
      </c>
      <c r="E29" s="214">
        <f>C29/$C$40</f>
        <v>0.19246008458015446</v>
      </c>
      <c r="F29" s="215">
        <f>D29/$D$40</f>
        <v>0.19874113567622362</v>
      </c>
      <c r="G29" s="52">
        <f t="shared" ref="G29:G40" si="19">(D29-C29)/C29</f>
        <v>2.3376041105083956E-2</v>
      </c>
      <c r="I29" s="19">
        <v>24032.69400000001</v>
      </c>
      <c r="J29" s="140">
        <v>24749.436000000016</v>
      </c>
      <c r="K29" s="214">
        <f t="shared" ref="K29:K39" si="20">I29/$I$40</f>
        <v>0.1784935810007805</v>
      </c>
      <c r="L29" s="215">
        <f t="shared" ref="L29:L39" si="21">J29/$J$40</f>
        <v>0.18685384044844566</v>
      </c>
      <c r="M29" s="52">
        <f t="shared" ref="M29:M40" si="22">(J29-I29)/I29</f>
        <v>2.9823622769881951E-2</v>
      </c>
      <c r="O29" s="27">
        <f t="shared" si="17"/>
        <v>2.3608756285139028</v>
      </c>
      <c r="P29" s="143">
        <f t="shared" si="18"/>
        <v>2.3757498661390453</v>
      </c>
      <c r="Q29" s="52">
        <f t="shared" ref="Q29:Q38" si="23">(P29-O29)/O29</f>
        <v>6.3003054652672969E-3</v>
      </c>
    </row>
    <row r="30" spans="1:17" ht="20.100000000000001" customHeight="1" x14ac:dyDescent="0.25">
      <c r="A30" s="23" t="s">
        <v>38</v>
      </c>
      <c r="B30" s="15"/>
      <c r="C30" s="78">
        <f>C31+C32</f>
        <v>180849.84000000008</v>
      </c>
      <c r="D30" s="210">
        <f>D31+D32</f>
        <v>175098.48999999993</v>
      </c>
      <c r="E30" s="216">
        <f>C30/$C$40</f>
        <v>0.34192389601118062</v>
      </c>
      <c r="F30" s="217">
        <f>D30/$D$40</f>
        <v>0.33404546106044641</v>
      </c>
      <c r="G30" s="53">
        <f>(D30-C30)/C30</f>
        <v>-3.1801797557576762E-2</v>
      </c>
      <c r="I30" s="78">
        <f>I31+I32</f>
        <v>21519.831999999991</v>
      </c>
      <c r="J30" s="210">
        <f>J31+J32</f>
        <v>20481.695999999996</v>
      </c>
      <c r="K30" s="216">
        <f t="shared" si="20"/>
        <v>0.15983026606235592</v>
      </c>
      <c r="L30" s="217">
        <f t="shared" si="21"/>
        <v>0.1546331624081278</v>
      </c>
      <c r="M30" s="53">
        <f t="shared" si="22"/>
        <v>-4.8240897047894957E-2</v>
      </c>
      <c r="O30" s="63">
        <f t="shared" si="17"/>
        <v>1.1899281746668939</v>
      </c>
      <c r="P30" s="237">
        <f t="shared" si="18"/>
        <v>1.1697243077310377</v>
      </c>
      <c r="Q30" s="53">
        <f t="shared" si="23"/>
        <v>-1.6979064254455539E-2</v>
      </c>
    </row>
    <row r="31" spans="1:17" ht="20.100000000000001" customHeight="1" x14ac:dyDescent="0.25">
      <c r="A31" s="8"/>
      <c r="B31" t="s">
        <v>6</v>
      </c>
      <c r="C31" s="31">
        <v>175678.30000000008</v>
      </c>
      <c r="D31" s="141">
        <v>172910.96999999994</v>
      </c>
      <c r="E31" s="214">
        <f t="shared" ref="E31:E38" si="24">C31/$C$40</f>
        <v>0.33214631973476444</v>
      </c>
      <c r="F31" s="215">
        <f t="shared" ref="F31:F38" si="25">D31/$D$40</f>
        <v>0.32987220333001743</v>
      </c>
      <c r="G31" s="52">
        <f>(D31-C31)/C31</f>
        <v>-1.5752258531646374E-2</v>
      </c>
      <c r="I31" s="31">
        <v>20403.392999999993</v>
      </c>
      <c r="J31" s="141">
        <v>20008.503999999997</v>
      </c>
      <c r="K31" s="214">
        <f>I31/$I$40</f>
        <v>0.15153834526983345</v>
      </c>
      <c r="L31" s="215">
        <f>J31/$J$40</f>
        <v>0.15106064695890783</v>
      </c>
      <c r="M31" s="52">
        <f>(J31-I31)/I31</f>
        <v>-1.935408488186233E-2</v>
      </c>
      <c r="O31" s="27">
        <f t="shared" si="17"/>
        <v>1.1614065596035472</v>
      </c>
      <c r="P31" s="143">
        <f t="shared" si="18"/>
        <v>1.1571564256449434</v>
      </c>
      <c r="Q31" s="52">
        <f t="shared" si="23"/>
        <v>-3.6594712880342779E-3</v>
      </c>
    </row>
    <row r="32" spans="1:17" ht="20.100000000000001" customHeight="1" x14ac:dyDescent="0.25">
      <c r="A32" s="8"/>
      <c r="C32" s="31">
        <v>5171.5399999999954</v>
      </c>
      <c r="D32" s="141">
        <v>2187.5199999999991</v>
      </c>
      <c r="E32" s="218">
        <f t="shared" si="24"/>
        <v>9.7775762764161622E-3</v>
      </c>
      <c r="F32" s="219">
        <f t="shared" si="25"/>
        <v>4.1732577304290155E-3</v>
      </c>
      <c r="G32" s="52">
        <f>(D32-C32)/C32</f>
        <v>-0.57700800921969064</v>
      </c>
      <c r="I32" s="31">
        <v>1116.4389999999996</v>
      </c>
      <c r="J32" s="141">
        <v>473.19200000000006</v>
      </c>
      <c r="K32" s="218">
        <f>I32/$I$40</f>
        <v>8.2919207925224794E-3</v>
      </c>
      <c r="L32" s="219">
        <f>J32/$J$40</f>
        <v>3.5725154492199681E-3</v>
      </c>
      <c r="M32" s="52">
        <f>(J32-I32)/I32</f>
        <v>-0.57615955730675816</v>
      </c>
      <c r="O32" s="27">
        <f t="shared" si="17"/>
        <v>2.1588134288819201</v>
      </c>
      <c r="P32" s="143">
        <f t="shared" si="18"/>
        <v>2.1631436512580469</v>
      </c>
      <c r="Q32" s="52">
        <f t="shared" si="23"/>
        <v>2.0058344635967337E-3</v>
      </c>
    </row>
    <row r="33" spans="1:17" ht="20.100000000000001" customHeight="1" x14ac:dyDescent="0.25">
      <c r="A33" s="23" t="s">
        <v>128</v>
      </c>
      <c r="B33" s="15"/>
      <c r="C33" s="78">
        <f>SUM(C34:C36)</f>
        <v>133826.22000000003</v>
      </c>
      <c r="D33" s="210">
        <f>SUM(D34:D36)</f>
        <v>125627.57</v>
      </c>
      <c r="E33" s="216">
        <f t="shared" si="24"/>
        <v>0.25301865089208464</v>
      </c>
      <c r="F33" s="217">
        <f t="shared" si="25"/>
        <v>0.23966694140282721</v>
      </c>
      <c r="G33" s="53">
        <f t="shared" si="19"/>
        <v>-6.1263405631572211E-2</v>
      </c>
      <c r="I33" s="78">
        <f>SUM(I34:I36)</f>
        <v>59245.850000000013</v>
      </c>
      <c r="J33" s="210">
        <f>SUM(J34:J36)</f>
        <v>56829.835000000014</v>
      </c>
      <c r="K33" s="216">
        <f t="shared" si="20"/>
        <v>0.4400257385183321</v>
      </c>
      <c r="L33" s="217">
        <f t="shared" si="21"/>
        <v>0.42905514783454007</v>
      </c>
      <c r="M33" s="53">
        <f t="shared" si="22"/>
        <v>-4.0779480756879996E-2</v>
      </c>
      <c r="O33" s="63">
        <f t="shared" si="17"/>
        <v>4.4270734090823165</v>
      </c>
      <c r="P33" s="237">
        <f t="shared" si="18"/>
        <v>4.5236754161526811</v>
      </c>
      <c r="Q33" s="53">
        <f t="shared" si="23"/>
        <v>2.1820737571728931E-2</v>
      </c>
    </row>
    <row r="34" spans="1:17" ht="20.100000000000001" customHeight="1" x14ac:dyDescent="0.25">
      <c r="A34" s="8"/>
      <c r="B34" s="3" t="s">
        <v>7</v>
      </c>
      <c r="C34" s="31">
        <v>125445.06000000004</v>
      </c>
      <c r="D34" s="141">
        <v>121657.1</v>
      </c>
      <c r="E34" s="214">
        <f t="shared" si="24"/>
        <v>0.23717280397127422</v>
      </c>
      <c r="F34" s="215">
        <f t="shared" si="25"/>
        <v>0.23209224740188711</v>
      </c>
      <c r="G34" s="52">
        <f t="shared" si="19"/>
        <v>-3.0196167150783253E-2</v>
      </c>
      <c r="I34" s="317">
        <v>56227.417000000009</v>
      </c>
      <c r="J34" s="318">
        <v>54926.901000000013</v>
      </c>
      <c r="K34" s="214">
        <f t="shared" si="20"/>
        <v>0.41760748964532063</v>
      </c>
      <c r="L34" s="215">
        <f t="shared" si="21"/>
        <v>0.41468833454554543</v>
      </c>
      <c r="M34" s="52">
        <f t="shared" si="22"/>
        <v>-2.3129570401571101E-2</v>
      </c>
      <c r="O34" s="27">
        <f t="shared" si="17"/>
        <v>4.4822344538716781</v>
      </c>
      <c r="P34" s="143">
        <f t="shared" si="18"/>
        <v>4.5148948150169623</v>
      </c>
      <c r="Q34" s="52">
        <f t="shared" si="23"/>
        <v>7.2866248924289964E-3</v>
      </c>
    </row>
    <row r="35" spans="1:17" ht="20.100000000000001" customHeight="1" x14ac:dyDescent="0.25">
      <c r="A35" s="8"/>
      <c r="B35" s="3" t="s">
        <v>8</v>
      </c>
      <c r="C35" s="31">
        <v>4596.57</v>
      </c>
      <c r="D35" s="141">
        <v>3223.15</v>
      </c>
      <c r="E35" s="214">
        <f t="shared" si="24"/>
        <v>8.6905087816948681E-3</v>
      </c>
      <c r="F35" s="215">
        <f t="shared" si="25"/>
        <v>6.1489886509985226E-3</v>
      </c>
      <c r="G35" s="52">
        <f t="shared" si="19"/>
        <v>-0.29879236039046497</v>
      </c>
      <c r="I35" s="317">
        <v>2294.1219999999998</v>
      </c>
      <c r="J35" s="318">
        <v>1634.5599999999997</v>
      </c>
      <c r="K35" s="214">
        <f t="shared" si="20"/>
        <v>1.7038707813309333E-2</v>
      </c>
      <c r="L35" s="215">
        <f t="shared" si="21"/>
        <v>1.2340637315670996E-2</v>
      </c>
      <c r="M35" s="52">
        <f t="shared" si="22"/>
        <v>-0.28750083910097202</v>
      </c>
      <c r="O35" s="27">
        <f t="shared" si="17"/>
        <v>4.9909432468122974</v>
      </c>
      <c r="P35" s="143">
        <f t="shared" si="18"/>
        <v>5.0713122256177954</v>
      </c>
      <c r="Q35" s="52">
        <f t="shared" si="23"/>
        <v>1.6102963874980836E-2</v>
      </c>
    </row>
    <row r="36" spans="1:17" ht="20.100000000000001" customHeight="1" x14ac:dyDescent="0.25">
      <c r="A36" s="32"/>
      <c r="B36" s="33" t="s">
        <v>9</v>
      </c>
      <c r="C36" s="211">
        <v>3784.5899999999983</v>
      </c>
      <c r="D36" s="212">
        <v>747.31999999999982</v>
      </c>
      <c r="E36" s="218">
        <f t="shared" si="24"/>
        <v>7.1553381391155938E-3</v>
      </c>
      <c r="F36" s="219">
        <f t="shared" si="25"/>
        <v>1.4257053499415835E-3</v>
      </c>
      <c r="G36" s="52">
        <f t="shared" si="19"/>
        <v>-0.80253607392082105</v>
      </c>
      <c r="I36" s="319">
        <v>724.31099999999992</v>
      </c>
      <c r="J36" s="320">
        <v>268.37399999999991</v>
      </c>
      <c r="K36" s="218">
        <f t="shared" si="20"/>
        <v>5.3795410597020981E-3</v>
      </c>
      <c r="L36" s="219">
        <f t="shared" si="21"/>
        <v>2.026175973323639E-3</v>
      </c>
      <c r="M36" s="52">
        <f t="shared" si="22"/>
        <v>-0.62947684074934673</v>
      </c>
      <c r="O36" s="27">
        <f t="shared" si="17"/>
        <v>1.9138427147986974</v>
      </c>
      <c r="P36" s="143">
        <f t="shared" si="18"/>
        <v>3.5911523845206865</v>
      </c>
      <c r="Q36" s="52">
        <f t="shared" si="23"/>
        <v>0.87640936047266171</v>
      </c>
    </row>
    <row r="37" spans="1:17" ht="20.100000000000001" customHeight="1" x14ac:dyDescent="0.25">
      <c r="A37" s="8" t="s">
        <v>129</v>
      </c>
      <c r="B37" s="3"/>
      <c r="C37" s="19">
        <v>733.46</v>
      </c>
      <c r="D37" s="140">
        <v>504.15</v>
      </c>
      <c r="E37" s="214">
        <f t="shared" si="24"/>
        <v>1.3867167411835168E-3</v>
      </c>
      <c r="F37" s="215">
        <f t="shared" si="25"/>
        <v>9.6179595377221191E-4</v>
      </c>
      <c r="G37" s="54">
        <f>(D37-C37)/C37</f>
        <v>-0.31264145283996408</v>
      </c>
      <c r="I37" s="317">
        <v>174.93200000000002</v>
      </c>
      <c r="J37" s="318">
        <v>124.931</v>
      </c>
      <c r="K37" s="214">
        <f>I37/$I$40</f>
        <v>1.2992400731948123E-3</v>
      </c>
      <c r="L37" s="215">
        <f>J37/$J$40</f>
        <v>9.4320683271589497E-4</v>
      </c>
      <c r="M37" s="54">
        <f>(J37-I37)/I37</f>
        <v>-0.2858310657855625</v>
      </c>
      <c r="O37" s="238">
        <f t="shared" si="17"/>
        <v>2.3850244048755216</v>
      </c>
      <c r="P37" s="239">
        <f t="shared" si="18"/>
        <v>2.4780521670137858</v>
      </c>
      <c r="Q37" s="54">
        <f t="shared" si="23"/>
        <v>3.900495187726162E-2</v>
      </c>
    </row>
    <row r="38" spans="1:17" ht="20.100000000000001" customHeight="1" x14ac:dyDescent="0.25">
      <c r="A38" s="8" t="s">
        <v>10</v>
      </c>
      <c r="C38" s="19">
        <v>1165.5899999999997</v>
      </c>
      <c r="D38" s="140">
        <v>2517.2299999999987</v>
      </c>
      <c r="E38" s="214">
        <f t="shared" si="24"/>
        <v>2.2037236745781567E-3</v>
      </c>
      <c r="F38" s="215">
        <f t="shared" si="25"/>
        <v>4.8022644623902091E-3</v>
      </c>
      <c r="G38" s="52">
        <f t="shared" si="19"/>
        <v>1.1596187338601045</v>
      </c>
      <c r="I38" s="317">
        <v>524.97399999999993</v>
      </c>
      <c r="J38" s="318">
        <v>755.654</v>
      </c>
      <c r="K38" s="214">
        <f t="shared" si="20"/>
        <v>3.8990422460463106E-3</v>
      </c>
      <c r="L38" s="215">
        <f t="shared" si="21"/>
        <v>5.7050533171838606E-3</v>
      </c>
      <c r="M38" s="52">
        <f t="shared" si="22"/>
        <v>0.43941223755843162</v>
      </c>
      <c r="O38" s="27">
        <f t="shared" si="17"/>
        <v>4.5039336301787083</v>
      </c>
      <c r="P38" s="143">
        <f t="shared" si="18"/>
        <v>3.0019267210386036</v>
      </c>
      <c r="Q38" s="52">
        <f t="shared" si="23"/>
        <v>-0.33348779810516604</v>
      </c>
    </row>
    <row r="39" spans="1:17" ht="20.100000000000001" customHeight="1" thickBot="1" x14ac:dyDescent="0.3">
      <c r="A39" s="8" t="s">
        <v>11</v>
      </c>
      <c r="B39" s="10"/>
      <c r="C39" s="21">
        <v>4767.2400000000043</v>
      </c>
      <c r="D39" s="142">
        <v>12728.609999999999</v>
      </c>
      <c r="E39" s="220">
        <f>C39/$C$40</f>
        <v>9.0131861549910212E-3</v>
      </c>
      <c r="F39" s="221">
        <f>D39/$D$40</f>
        <v>2.4283101448268399E-2</v>
      </c>
      <c r="G39" s="55">
        <f t="shared" si="19"/>
        <v>1.6700166133863592</v>
      </c>
      <c r="I39" s="321">
        <v>1083.7609999999995</v>
      </c>
      <c r="J39" s="322">
        <v>1681.9430000000004</v>
      </c>
      <c r="K39" s="220">
        <f t="shared" si="20"/>
        <v>8.0492175300441431E-3</v>
      </c>
      <c r="L39" s="221">
        <f t="shared" si="21"/>
        <v>1.2698370539247033E-2</v>
      </c>
      <c r="M39" s="55">
        <f t="shared" si="22"/>
        <v>0.55195010708080583</v>
      </c>
      <c r="O39" s="240">
        <f t="shared" si="17"/>
        <v>2.2733510374975845</v>
      </c>
      <c r="P39" s="241">
        <f t="shared" si="18"/>
        <v>1.3213878027530113</v>
      </c>
      <c r="Q39" s="55">
        <f>(P39-O39)/O39</f>
        <v>-0.41874889493197537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528918.40000000014</v>
      </c>
      <c r="D40" s="226">
        <f>D28+D29+D30+D33+D37+D38+D39</f>
        <v>524175.62999999989</v>
      </c>
      <c r="E40" s="222">
        <f>C40/$C$40</f>
        <v>1</v>
      </c>
      <c r="F40" s="223">
        <f>D40/$D$40</f>
        <v>1</v>
      </c>
      <c r="G40" s="55">
        <f t="shared" si="19"/>
        <v>-8.9669219297348144E-3</v>
      </c>
      <c r="H40" s="1"/>
      <c r="I40" s="213">
        <f>I28+I29+I30+I33+I37+I38+I39</f>
        <v>134641.783</v>
      </c>
      <c r="J40" s="226">
        <f>J28+J29+J30+J33+J37+J38+J39</f>
        <v>132453.451</v>
      </c>
      <c r="K40" s="222">
        <f>K28+K29+K30+K33+K37+K38+K39</f>
        <v>1</v>
      </c>
      <c r="L40" s="223">
        <f>L28+L29+L30+L33+L37+L38+L39</f>
        <v>1.0000000000000002</v>
      </c>
      <c r="M40" s="55">
        <f t="shared" si="22"/>
        <v>-1.6252993322288335E-2</v>
      </c>
      <c r="N40" s="1"/>
      <c r="O40" s="24">
        <f t="shared" si="17"/>
        <v>2.5456059573650673</v>
      </c>
      <c r="P40" s="242">
        <f t="shared" si="18"/>
        <v>2.5268906721207167</v>
      </c>
      <c r="Q40" s="55">
        <f>(P40-O40)/O40</f>
        <v>-7.3519961682218232E-3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0" t="s">
        <v>15</v>
      </c>
      <c r="B44" s="333"/>
      <c r="C44" s="369" t="s">
        <v>1</v>
      </c>
      <c r="D44" s="367"/>
      <c r="E44" s="362" t="s">
        <v>105</v>
      </c>
      <c r="F44" s="362"/>
      <c r="G44" s="130" t="s">
        <v>0</v>
      </c>
      <c r="I44" s="363">
        <v>1000</v>
      </c>
      <c r="J44" s="367"/>
      <c r="K44" s="362" t="s">
        <v>105</v>
      </c>
      <c r="L44" s="362"/>
      <c r="M44" s="130" t="s">
        <v>0</v>
      </c>
      <c r="O44" s="361" t="s">
        <v>22</v>
      </c>
      <c r="P44" s="362"/>
      <c r="Q44" s="130" t="s">
        <v>0</v>
      </c>
    </row>
    <row r="45" spans="1:17" ht="15" customHeight="1" x14ac:dyDescent="0.25">
      <c r="A45" s="368"/>
      <c r="B45" s="334"/>
      <c r="C45" s="370" t="str">
        <f>C5</f>
        <v>jan-abr</v>
      </c>
      <c r="D45" s="360"/>
      <c r="E45" s="364" t="str">
        <f>C25</f>
        <v>jan-abr</v>
      </c>
      <c r="F45" s="364"/>
      <c r="G45" s="131" t="str">
        <f>G25</f>
        <v>2025 /2024</v>
      </c>
      <c r="I45" s="359" t="str">
        <f>C5</f>
        <v>jan-abr</v>
      </c>
      <c r="J45" s="360"/>
      <c r="K45" s="371" t="str">
        <f>C25</f>
        <v>jan-abr</v>
      </c>
      <c r="L45" s="366"/>
      <c r="M45" s="131" t="str">
        <f>G45</f>
        <v>2025 /2024</v>
      </c>
      <c r="O45" s="359" t="str">
        <f>C5</f>
        <v>jan-abr</v>
      </c>
      <c r="P45" s="360"/>
      <c r="Q45" s="131" t="str">
        <f>Q25</f>
        <v>2025 /2024</v>
      </c>
    </row>
    <row r="46" spans="1:17" ht="15.75" customHeight="1" x14ac:dyDescent="0.25">
      <c r="A46" s="368"/>
      <c r="B46" s="334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114</v>
      </c>
      <c r="B47" s="15"/>
      <c r="C47" s="78">
        <f>C48+C49</f>
        <v>320021.73</v>
      </c>
      <c r="D47" s="210">
        <f>D48+D49</f>
        <v>298813.37000000005</v>
      </c>
      <c r="E47" s="216">
        <f>C47/$C$60</f>
        <v>0.54408002832968361</v>
      </c>
      <c r="F47" s="217">
        <f>D47/$D$60</f>
        <v>0.5192578434445444</v>
      </c>
      <c r="G47" s="53">
        <f>(D47-C47)/C47</f>
        <v>-6.6271624742482105E-2</v>
      </c>
      <c r="H47"/>
      <c r="I47" s="78">
        <f>I48+I49</f>
        <v>99947.270000000048</v>
      </c>
      <c r="J47" s="210">
        <f>J48+J49</f>
        <v>97126.889000000054</v>
      </c>
      <c r="K47" s="216">
        <f>I47/$I$60</f>
        <v>0.60795353903709703</v>
      </c>
      <c r="L47" s="217">
        <f>J47/$J$60</f>
        <v>0.59939376904141339</v>
      </c>
      <c r="M47" s="53">
        <f>(J47-I47)/I47</f>
        <v>-2.8218689715086693E-2</v>
      </c>
      <c r="N47"/>
      <c r="O47" s="63">
        <f t="shared" ref="O47" si="26">(I47/C47)*10</f>
        <v>3.1231401067671265</v>
      </c>
      <c r="P47" s="237">
        <f t="shared" ref="P47" si="27">(J47/D47)*10</f>
        <v>3.2504197854332966</v>
      </c>
      <c r="Q47" s="53">
        <f>(P47-O47)/O47</f>
        <v>4.0753752414239848E-2</v>
      </c>
    </row>
    <row r="48" spans="1:17" ht="20.100000000000001" customHeight="1" x14ac:dyDescent="0.25">
      <c r="A48" s="8" t="s">
        <v>4</v>
      </c>
      <c r="C48" s="19">
        <v>166040.92999999996</v>
      </c>
      <c r="D48" s="140">
        <v>159976.19</v>
      </c>
      <c r="E48" s="214">
        <f>C48/$C$60</f>
        <v>0.28229193654533086</v>
      </c>
      <c r="F48" s="215">
        <f>D48/$D$60</f>
        <v>0.2779958989849573</v>
      </c>
      <c r="G48" s="52">
        <f>(D48-C48)/C48</f>
        <v>-3.6525572339301898E-2</v>
      </c>
      <c r="I48" s="19">
        <v>58498.755000000041</v>
      </c>
      <c r="J48" s="140">
        <v>59132.485000000066</v>
      </c>
      <c r="K48" s="214">
        <f>I48/$I$60</f>
        <v>0.35583288199381619</v>
      </c>
      <c r="L48" s="215">
        <f>J48/$J$60</f>
        <v>0.36492101643382052</v>
      </c>
      <c r="M48" s="52">
        <f>(J48-I48)/I48</f>
        <v>1.0833222006178159E-2</v>
      </c>
      <c r="O48" s="27">
        <f t="shared" ref="O48:O60" si="28">(I48/C48)*10</f>
        <v>3.5231526949409435</v>
      </c>
      <c r="P48" s="143">
        <f t="shared" ref="P48:P60" si="29">(J48/D48)*10</f>
        <v>3.6963303726635859</v>
      </c>
      <c r="Q48" s="52">
        <f>(P48-O48)/O48</f>
        <v>4.9154178861255754E-2</v>
      </c>
    </row>
    <row r="49" spans="1:17" ht="20.100000000000001" customHeight="1" x14ac:dyDescent="0.25">
      <c r="A49" s="8" t="s">
        <v>5</v>
      </c>
      <c r="C49" s="19">
        <v>153980.80000000002</v>
      </c>
      <c r="D49" s="140">
        <v>138837.18000000005</v>
      </c>
      <c r="E49" s="214">
        <f>C49/$C$60</f>
        <v>0.26178809178435275</v>
      </c>
      <c r="F49" s="215">
        <f>D49/$D$60</f>
        <v>0.24126194445958707</v>
      </c>
      <c r="G49" s="52">
        <f>(D49-C49)/C49</f>
        <v>-9.8347456306240547E-2</v>
      </c>
      <c r="I49" s="19">
        <v>41448.515000000007</v>
      </c>
      <c r="J49" s="140">
        <v>37994.403999999995</v>
      </c>
      <c r="K49" s="214">
        <f>I49/$I$60</f>
        <v>0.25212065704328085</v>
      </c>
      <c r="L49" s="215">
        <f>J49/$J$60</f>
        <v>0.23447275260759293</v>
      </c>
      <c r="M49" s="52">
        <f>(J49-I49)/I49</f>
        <v>-8.3334975933396199E-2</v>
      </c>
      <c r="O49" s="27">
        <f t="shared" si="28"/>
        <v>2.6917976137284647</v>
      </c>
      <c r="P49" s="143">
        <f t="shared" si="29"/>
        <v>2.7366159410613196</v>
      </c>
      <c r="Q49" s="52">
        <f>(P49-O49)/O49</f>
        <v>1.664996175948609E-2</v>
      </c>
    </row>
    <row r="50" spans="1:17" ht="20.100000000000001" customHeight="1" x14ac:dyDescent="0.25">
      <c r="A50" s="23" t="s">
        <v>38</v>
      </c>
      <c r="B50" s="15"/>
      <c r="C50" s="78">
        <f>C51+C52</f>
        <v>222061.83999999976</v>
      </c>
      <c r="D50" s="210">
        <f>D51+D52</f>
        <v>230710.30999999976</v>
      </c>
      <c r="E50" s="216">
        <f>C50/$C$60</f>
        <v>0.37753502613132411</v>
      </c>
      <c r="F50" s="217">
        <f>D50/$D$60</f>
        <v>0.40091291106225319</v>
      </c>
      <c r="G50" s="53">
        <f>(D50-C50)/C50</f>
        <v>3.894622326825721E-2</v>
      </c>
      <c r="I50" s="78">
        <f>I51+I52</f>
        <v>29851.267999999996</v>
      </c>
      <c r="J50" s="210">
        <f>J51+J52</f>
        <v>29804.816999999977</v>
      </c>
      <c r="K50" s="216">
        <f>I50/$I$60</f>
        <v>0.18157758611460659</v>
      </c>
      <c r="L50" s="217">
        <f>J50/$J$60</f>
        <v>0.18393280976207904</v>
      </c>
      <c r="M50" s="53">
        <f>(J50-I50)/I50</f>
        <v>-1.5560813028116301E-3</v>
      </c>
      <c r="O50" s="63">
        <f t="shared" si="28"/>
        <v>1.3442772517781545</v>
      </c>
      <c r="P50" s="237">
        <f t="shared" si="29"/>
        <v>1.2918719150435889</v>
      </c>
      <c r="Q50" s="53">
        <f>(P50-O50)/O50</f>
        <v>-3.898402406590306E-2</v>
      </c>
    </row>
    <row r="51" spans="1:17" ht="20.100000000000001" customHeight="1" x14ac:dyDescent="0.25">
      <c r="A51" s="8"/>
      <c r="B51" t="s">
        <v>6</v>
      </c>
      <c r="C51" s="31">
        <v>217929.98999999976</v>
      </c>
      <c r="D51" s="141">
        <v>227477.01999999976</v>
      </c>
      <c r="E51" s="214">
        <f t="shared" ref="E51:E57" si="30">C51/$C$60</f>
        <v>0.37051032482415347</v>
      </c>
      <c r="F51" s="215">
        <f t="shared" ref="F51:F57" si="31">D51/$D$60</f>
        <v>0.39529431644370983</v>
      </c>
      <c r="G51" s="52">
        <f t="shared" ref="G51:G59" si="32">(D51-C51)/C51</f>
        <v>4.3807784325599286E-2</v>
      </c>
      <c r="I51" s="31">
        <v>28886.046999999995</v>
      </c>
      <c r="J51" s="141">
        <v>28925.409999999978</v>
      </c>
      <c r="K51" s="214">
        <f t="shared" ref="K51:K58" si="33">I51/$I$60</f>
        <v>0.17570639500650603</v>
      </c>
      <c r="L51" s="215">
        <f t="shared" ref="L51:L58" si="34">J51/$J$60</f>
        <v>0.17850577424515437</v>
      </c>
      <c r="M51" s="52">
        <f t="shared" ref="M51:M58" si="35">(J51-I51)/I51</f>
        <v>1.3626994375513899E-3</v>
      </c>
      <c r="O51" s="27">
        <f t="shared" si="28"/>
        <v>1.3254736991453093</v>
      </c>
      <c r="P51" s="143">
        <f t="shared" si="29"/>
        <v>1.271575036458628</v>
      </c>
      <c r="Q51" s="52">
        <f t="shared" ref="Q51:Q58" si="36">(P51-O51)/O51</f>
        <v>-4.0663698360394622E-2</v>
      </c>
    </row>
    <row r="52" spans="1:17" ht="20.100000000000001" customHeight="1" x14ac:dyDescent="0.25">
      <c r="A52" s="8"/>
      <c r="B52" t="s">
        <v>39</v>
      </c>
      <c r="C52" s="31">
        <v>4131.8499999999995</v>
      </c>
      <c r="D52" s="141">
        <v>3233.2900000000013</v>
      </c>
      <c r="E52" s="218">
        <f t="shared" si="30"/>
        <v>7.0247013071706201E-3</v>
      </c>
      <c r="F52" s="219">
        <f t="shared" si="31"/>
        <v>5.6185946185433782E-3</v>
      </c>
      <c r="G52" s="52">
        <f t="shared" si="32"/>
        <v>-0.21747159262799914</v>
      </c>
      <c r="I52" s="31">
        <v>965.22099999999978</v>
      </c>
      <c r="J52" s="141">
        <v>879.40700000000004</v>
      </c>
      <c r="K52" s="218">
        <f t="shared" si="33"/>
        <v>5.8711911081005558E-3</v>
      </c>
      <c r="L52" s="219">
        <f t="shared" si="34"/>
        <v>5.4270355169246899E-3</v>
      </c>
      <c r="M52" s="52">
        <f t="shared" si="35"/>
        <v>-8.8906063999850557E-2</v>
      </c>
      <c r="O52" s="27">
        <f t="shared" si="28"/>
        <v>2.336050437455377</v>
      </c>
      <c r="P52" s="143">
        <f t="shared" si="29"/>
        <v>2.7198519155411347</v>
      </c>
      <c r="Q52" s="52">
        <f t="shared" si="36"/>
        <v>0.1642950305918166</v>
      </c>
    </row>
    <row r="53" spans="1:17" ht="20.100000000000001" customHeight="1" x14ac:dyDescent="0.25">
      <c r="A53" s="23" t="s">
        <v>128</v>
      </c>
      <c r="B53" s="15"/>
      <c r="C53" s="78">
        <f>SUM(C54:C56)</f>
        <v>37340.030000000006</v>
      </c>
      <c r="D53" s="210">
        <f>SUM(D54:D56)</f>
        <v>35505.72</v>
      </c>
      <c r="E53" s="216">
        <f>C53/$C$60</f>
        <v>6.3483078415428981E-2</v>
      </c>
      <c r="F53" s="217">
        <f>D53/$D$60</f>
        <v>6.1699460091580997E-2</v>
      </c>
      <c r="G53" s="53">
        <f>(D53-C53)/C53</f>
        <v>-4.9124491865700289E-2</v>
      </c>
      <c r="I53" s="78">
        <f>SUM(I54:I56)</f>
        <v>30755.527000000013</v>
      </c>
      <c r="J53" s="210">
        <f>SUM(J54:J56)</f>
        <v>30984.585999999999</v>
      </c>
      <c r="K53" s="216">
        <f t="shared" si="33"/>
        <v>0.18707796105487415</v>
      </c>
      <c r="L53" s="217">
        <f t="shared" si="34"/>
        <v>0.19121345258703593</v>
      </c>
      <c r="M53" s="53">
        <f t="shared" si="35"/>
        <v>7.4477345161403493E-3</v>
      </c>
      <c r="O53" s="63">
        <f t="shared" si="28"/>
        <v>8.2366101473405369</v>
      </c>
      <c r="P53" s="237">
        <f t="shared" si="29"/>
        <v>8.7266462981175987</v>
      </c>
      <c r="Q53" s="53">
        <f t="shared" si="36"/>
        <v>5.9494882240515697E-2</v>
      </c>
    </row>
    <row r="54" spans="1:17" ht="20.100000000000001" customHeight="1" x14ac:dyDescent="0.25">
      <c r="A54" s="8"/>
      <c r="B54" s="3" t="s">
        <v>7</v>
      </c>
      <c r="C54" s="31">
        <v>32912.080000000009</v>
      </c>
      <c r="D54" s="141">
        <v>32162.300000000007</v>
      </c>
      <c r="E54" s="214">
        <f>C54/$C$60</f>
        <v>5.5954967241720804E-2</v>
      </c>
      <c r="F54" s="215">
        <f>D54/$D$60</f>
        <v>5.5889488941597461E-2</v>
      </c>
      <c r="G54" s="52">
        <f>(D54-C54)/C54</f>
        <v>-2.2781300969127515E-2</v>
      </c>
      <c r="I54" s="31">
        <v>27186.515000000014</v>
      </c>
      <c r="J54" s="141">
        <v>27989.119999999999</v>
      </c>
      <c r="K54" s="214">
        <f t="shared" si="33"/>
        <v>0.16536857893502369</v>
      </c>
      <c r="L54" s="215">
        <f t="shared" si="34"/>
        <v>0.17272769983348685</v>
      </c>
      <c r="M54" s="52">
        <f t="shared" si="35"/>
        <v>2.9522173033210936E-2</v>
      </c>
      <c r="O54" s="27">
        <f t="shared" si="28"/>
        <v>8.2603454415521611</v>
      </c>
      <c r="P54" s="143">
        <f t="shared" si="29"/>
        <v>8.7024621995317482</v>
      </c>
      <c r="Q54" s="52">
        <f t="shared" si="36"/>
        <v>5.3522792855078355E-2</v>
      </c>
    </row>
    <row r="55" spans="1:17" ht="20.100000000000001" customHeight="1" x14ac:dyDescent="0.25">
      <c r="A55" s="8"/>
      <c r="B55" s="3" t="s">
        <v>8</v>
      </c>
      <c r="C55" s="31">
        <v>3717.1699999999992</v>
      </c>
      <c r="D55" s="141">
        <v>2939.68</v>
      </c>
      <c r="E55" s="214">
        <f t="shared" si="30"/>
        <v>6.3196894751686074E-3</v>
      </c>
      <c r="F55" s="215">
        <f t="shared" si="31"/>
        <v>5.1083788426771462E-3</v>
      </c>
      <c r="G55" s="52">
        <f t="shared" si="32"/>
        <v>-0.20916180858018318</v>
      </c>
      <c r="I55" s="31">
        <v>3098.032999999999</v>
      </c>
      <c r="J55" s="141">
        <v>2708.6979999999994</v>
      </c>
      <c r="K55" s="214">
        <f t="shared" si="33"/>
        <v>1.8844537988918691E-2</v>
      </c>
      <c r="L55" s="215">
        <f t="shared" si="34"/>
        <v>1.6716037341780166E-2</v>
      </c>
      <c r="M55" s="52">
        <f t="shared" si="35"/>
        <v>-0.12567167618937555</v>
      </c>
      <c r="O55" s="27">
        <f t="shared" si="28"/>
        <v>8.3343861055587976</v>
      </c>
      <c r="P55" s="143">
        <f t="shared" si="29"/>
        <v>9.214261416208565</v>
      </c>
      <c r="Q55" s="52">
        <f t="shared" si="36"/>
        <v>0.10557170012352989</v>
      </c>
    </row>
    <row r="56" spans="1:17" ht="20.100000000000001" customHeight="1" x14ac:dyDescent="0.25">
      <c r="A56" s="32"/>
      <c r="B56" s="33" t="s">
        <v>9</v>
      </c>
      <c r="C56" s="211">
        <v>710.78000000000009</v>
      </c>
      <c r="D56" s="212">
        <v>403.74000000000012</v>
      </c>
      <c r="E56" s="218">
        <f t="shared" si="30"/>
        <v>1.2084216985395729E-3</v>
      </c>
      <c r="F56" s="219">
        <f t="shared" si="31"/>
        <v>7.015923073063979E-4</v>
      </c>
      <c r="G56" s="52">
        <f t="shared" si="32"/>
        <v>-0.4319761388896704</v>
      </c>
      <c r="I56" s="211">
        <v>470.9790000000001</v>
      </c>
      <c r="J56" s="212">
        <v>286.76800000000009</v>
      </c>
      <c r="K56" s="218">
        <f t="shared" si="33"/>
        <v>2.864844130931769E-3</v>
      </c>
      <c r="L56" s="219">
        <f t="shared" si="34"/>
        <v>1.7697154117689076E-3</v>
      </c>
      <c r="M56" s="52">
        <f t="shared" si="35"/>
        <v>-0.39112359574418387</v>
      </c>
      <c r="O56" s="27">
        <f t="shared" si="28"/>
        <v>6.6262275246911848</v>
      </c>
      <c r="P56" s="143">
        <f t="shared" si="29"/>
        <v>7.1027889235646704</v>
      </c>
      <c r="Q56" s="52">
        <f t="shared" si="36"/>
        <v>7.1920470146502505E-2</v>
      </c>
    </row>
    <row r="57" spans="1:17" ht="20.100000000000001" customHeight="1" x14ac:dyDescent="0.25">
      <c r="A57" s="8" t="s">
        <v>129</v>
      </c>
      <c r="B57" s="3"/>
      <c r="C57" s="19">
        <v>373.29999999999995</v>
      </c>
      <c r="D57" s="140">
        <v>219.57000000000002</v>
      </c>
      <c r="E57" s="214">
        <f t="shared" si="30"/>
        <v>6.3466026065002175E-4</v>
      </c>
      <c r="F57" s="215">
        <f t="shared" si="31"/>
        <v>3.8155402713445721E-4</v>
      </c>
      <c r="G57" s="54">
        <f t="shared" si="32"/>
        <v>-0.4118135547816768</v>
      </c>
      <c r="I57" s="19">
        <v>503.56500000000005</v>
      </c>
      <c r="J57" s="140">
        <v>315.08999999999992</v>
      </c>
      <c r="K57" s="214">
        <f t="shared" si="33"/>
        <v>3.0630563884858054E-3</v>
      </c>
      <c r="L57" s="215">
        <f t="shared" si="34"/>
        <v>1.9444973954355605E-3</v>
      </c>
      <c r="M57" s="54">
        <f t="shared" si="35"/>
        <v>-0.37428137380477222</v>
      </c>
      <c r="O57" s="238">
        <f t="shared" si="28"/>
        <v>13.489552638628453</v>
      </c>
      <c r="P57" s="239">
        <f t="shared" si="29"/>
        <v>14.350321082115038</v>
      </c>
      <c r="Q57" s="54">
        <f t="shared" si="36"/>
        <v>6.3810006643341355E-2</v>
      </c>
    </row>
    <row r="58" spans="1:17" ht="20.100000000000001" customHeight="1" x14ac:dyDescent="0.25">
      <c r="A58" s="8" t="s">
        <v>10</v>
      </c>
      <c r="C58" s="19">
        <v>3968.31</v>
      </c>
      <c r="D58" s="140">
        <v>3230.7099999999982</v>
      </c>
      <c r="E58" s="214">
        <f>C58/$C$60</f>
        <v>6.7466612883474095E-3</v>
      </c>
      <c r="F58" s="215">
        <f>D58/$D$60</f>
        <v>5.6141112674935626E-3</v>
      </c>
      <c r="G58" s="52">
        <f t="shared" si="32"/>
        <v>-0.18587257547923466</v>
      </c>
      <c r="I58" s="19">
        <v>2371.867000000002</v>
      </c>
      <c r="J58" s="140">
        <v>2483.3760000000007</v>
      </c>
      <c r="K58" s="214">
        <f t="shared" si="33"/>
        <v>1.4427456965811101E-2</v>
      </c>
      <c r="L58" s="215">
        <f t="shared" si="34"/>
        <v>1.5325520212914352E-2</v>
      </c>
      <c r="M58" s="52">
        <f t="shared" si="35"/>
        <v>4.701317569661307E-2</v>
      </c>
      <c r="O58" s="27">
        <f t="shared" si="28"/>
        <v>5.9770204444713295</v>
      </c>
      <c r="P58" s="143">
        <f t="shared" si="29"/>
        <v>7.6867809243169516</v>
      </c>
      <c r="Q58" s="52">
        <f t="shared" si="36"/>
        <v>0.28605565193057514</v>
      </c>
    </row>
    <row r="59" spans="1:17" ht="20.100000000000001" customHeight="1" thickBot="1" x14ac:dyDescent="0.3">
      <c r="A59" s="8" t="s">
        <v>11</v>
      </c>
      <c r="B59" s="10"/>
      <c r="C59" s="21">
        <v>4423.4999999999991</v>
      </c>
      <c r="D59" s="142">
        <v>6982.7300000000023</v>
      </c>
      <c r="E59" s="220">
        <f>C59/$C$60</f>
        <v>7.5205455745656867E-3</v>
      </c>
      <c r="F59" s="221">
        <f>D59/$D$60</f>
        <v>1.2134120106993619E-2</v>
      </c>
      <c r="G59" s="55">
        <f t="shared" si="32"/>
        <v>0.57855318186956117</v>
      </c>
      <c r="I59" s="21">
        <v>970.02300000000014</v>
      </c>
      <c r="J59" s="142">
        <v>1327.1150000000007</v>
      </c>
      <c r="K59" s="220">
        <f>I59/$I$60</f>
        <v>5.900400439125369E-3</v>
      </c>
      <c r="L59" s="221">
        <f>J59/$J$60</f>
        <v>8.1899510011217928E-3</v>
      </c>
      <c r="M59" s="55">
        <f>(J59-I59)/I59</f>
        <v>0.368127353681305</v>
      </c>
      <c r="O59" s="240">
        <f t="shared" si="28"/>
        <v>2.1928857239742294</v>
      </c>
      <c r="P59" s="241">
        <f t="shared" si="29"/>
        <v>1.9005675430669668</v>
      </c>
      <c r="Q59" s="55">
        <f>(P59-O59)/O59</f>
        <v>-0.13330297047011003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588188.70999999985</v>
      </c>
      <c r="D60" s="226">
        <f>D48+D49+D50+D53+D57+D58+D59</f>
        <v>575462.40999999968</v>
      </c>
      <c r="E60" s="222">
        <f>E48+E49+E50+E53+E57+E58+E59</f>
        <v>1</v>
      </c>
      <c r="F60" s="223">
        <f>F48+F49+F50+F53+F57+F58+F59</f>
        <v>1.0000000000000002</v>
      </c>
      <c r="G60" s="55">
        <f>(D60-C60)/C60</f>
        <v>-2.1636423453282819E-2</v>
      </c>
      <c r="H60" s="1"/>
      <c r="I60" s="213">
        <f>I48+I49+I50+I53+I57+I58+I59</f>
        <v>164399.52000000005</v>
      </c>
      <c r="J60" s="226">
        <f>J48+J49+J50+J53+J57+J58+J59</f>
        <v>162041.87300000002</v>
      </c>
      <c r="K60" s="222">
        <f>K48+K49+K50+K53+K57+K58+K59</f>
        <v>1</v>
      </c>
      <c r="L60" s="223">
        <f>L48+L49+L50+L53+L57+L58+L59</f>
        <v>1.0000000000000002</v>
      </c>
      <c r="M60" s="55">
        <f>(J60-I60)/I60</f>
        <v>-1.4340960362901459E-2</v>
      </c>
      <c r="N60" s="1"/>
      <c r="O60" s="24">
        <f t="shared" si="28"/>
        <v>2.7950131854791991</v>
      </c>
      <c r="P60" s="242">
        <f t="shared" si="29"/>
        <v>2.8158550442938597</v>
      </c>
      <c r="Q60" s="55">
        <f>(P60-O60)/O60</f>
        <v>7.456801607569989E-3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workbookViewId="0">
      <selection activeCell="M37" sqref="M37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156</v>
      </c>
    </row>
    <row r="3" spans="1:20" ht="8.25" customHeight="1" thickBot="1" x14ac:dyDescent="0.3">
      <c r="Q3" s="10"/>
    </row>
    <row r="4" spans="1:20" x14ac:dyDescent="0.25">
      <c r="A4" s="350" t="s">
        <v>3</v>
      </c>
      <c r="B4" s="333"/>
      <c r="C4" s="369" t="s">
        <v>1</v>
      </c>
      <c r="D4" s="367"/>
      <c r="E4" s="362" t="s">
        <v>104</v>
      </c>
      <c r="F4" s="362"/>
      <c r="G4" s="130" t="s">
        <v>0</v>
      </c>
      <c r="I4" s="363">
        <v>1000</v>
      </c>
      <c r="J4" s="362"/>
      <c r="K4" s="372" t="s">
        <v>104</v>
      </c>
      <c r="L4" s="373"/>
      <c r="M4" s="130" t="s">
        <v>0</v>
      </c>
      <c r="O4" s="361" t="s">
        <v>22</v>
      </c>
      <c r="P4" s="362"/>
      <c r="Q4" s="130" t="s">
        <v>0</v>
      </c>
    </row>
    <row r="5" spans="1:20" x14ac:dyDescent="0.25">
      <c r="A5" s="368"/>
      <c r="B5" s="334"/>
      <c r="C5" s="370" t="s">
        <v>76</v>
      </c>
      <c r="D5" s="360"/>
      <c r="E5" s="364" t="str">
        <f>C5</f>
        <v>abril</v>
      </c>
      <c r="F5" s="364"/>
      <c r="G5" s="131" t="s">
        <v>150</v>
      </c>
      <c r="I5" s="359" t="str">
        <f>C5</f>
        <v>abril</v>
      </c>
      <c r="J5" s="364"/>
      <c r="K5" s="365" t="str">
        <f>C5</f>
        <v>abril</v>
      </c>
      <c r="L5" s="366"/>
      <c r="M5" s="131" t="str">
        <f>G5</f>
        <v>2025 /2024</v>
      </c>
      <c r="O5" s="359" t="str">
        <f>C5</f>
        <v>abril</v>
      </c>
      <c r="P5" s="360"/>
      <c r="Q5" s="131" t="str">
        <f>G5</f>
        <v>2025 /2024</v>
      </c>
    </row>
    <row r="6" spans="1:20" ht="19.5" customHeight="1" x14ac:dyDescent="0.25">
      <c r="A6" s="368"/>
      <c r="B6" s="334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151490.91999999998</v>
      </c>
      <c r="D7" s="210">
        <f>D8+D9</f>
        <v>137771.40999999997</v>
      </c>
      <c r="E7" s="216">
        <f t="shared" ref="E7:E19" si="0">C7/$C$20</f>
        <v>0.45882298459919085</v>
      </c>
      <c r="F7" s="217">
        <f t="shared" ref="F7:F19" si="1">D7/$D$20</f>
        <v>0.49243524339087502</v>
      </c>
      <c r="G7" s="53">
        <f t="shared" ref="G7:G20" si="2">(D7-C7)/C7</f>
        <v>-9.0563249599382001E-2</v>
      </c>
      <c r="I7" s="224">
        <f>I8+I9</f>
        <v>43184.726000000002</v>
      </c>
      <c r="J7" s="225">
        <f>J8+J9</f>
        <v>41234.43099999999</v>
      </c>
      <c r="K7" s="229">
        <f t="shared" ref="K7:K19" si="3">I7/$I$20</f>
        <v>0.51130220054449738</v>
      </c>
      <c r="L7" s="230">
        <f t="shared" ref="L7:L19" si="4">J7/$J$20</f>
        <v>0.53672733220550684</v>
      </c>
      <c r="M7" s="53">
        <f t="shared" ref="M7:M20" si="5">(J7-I7)/I7</f>
        <v>-4.516168517544867E-2</v>
      </c>
      <c r="O7" s="63">
        <f t="shared" ref="O7:O20" si="6">(I7/C7)*10</f>
        <v>2.8506478144036622</v>
      </c>
      <c r="P7" s="237">
        <f t="shared" ref="P7:P20" si="7">(J7/D7)*10</f>
        <v>2.9929599326885015</v>
      </c>
      <c r="Q7" s="53">
        <f t="shared" ref="Q7:Q20" si="8">(P7-O7)/O7</f>
        <v>4.9922728990150635E-2</v>
      </c>
    </row>
    <row r="8" spans="1:20" ht="20.100000000000001" customHeight="1" x14ac:dyDescent="0.25">
      <c r="A8" s="8" t="s">
        <v>4</v>
      </c>
      <c r="C8" s="19">
        <v>78876.67</v>
      </c>
      <c r="D8" s="140">
        <v>74992.409999999989</v>
      </c>
      <c r="E8" s="214">
        <f t="shared" si="0"/>
        <v>0.23889503836035494</v>
      </c>
      <c r="F8" s="215">
        <f t="shared" si="1"/>
        <v>0.26804476829277057</v>
      </c>
      <c r="G8" s="52">
        <f t="shared" si="2"/>
        <v>-4.9244725975374076E-2</v>
      </c>
      <c r="I8" s="19">
        <v>24994.162999999997</v>
      </c>
      <c r="J8" s="140">
        <v>23907.843999999997</v>
      </c>
      <c r="K8" s="227">
        <f t="shared" si="3"/>
        <v>0.29592802192765688</v>
      </c>
      <c r="L8" s="228">
        <f t="shared" si="4"/>
        <v>0.31119608098643187</v>
      </c>
      <c r="M8" s="52">
        <f t="shared" si="5"/>
        <v>-4.3462907719694382E-2</v>
      </c>
      <c r="O8" s="27">
        <f t="shared" si="6"/>
        <v>3.1687649846272663</v>
      </c>
      <c r="P8" s="143">
        <f t="shared" si="7"/>
        <v>3.1880351624917775</v>
      </c>
      <c r="Q8" s="52">
        <f t="shared" si="8"/>
        <v>6.0812897005607189E-3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72614.25</v>
      </c>
      <c r="D9" s="140">
        <v>62778.999999999985</v>
      </c>
      <c r="E9" s="214">
        <f t="shared" si="0"/>
        <v>0.21992794623883594</v>
      </c>
      <c r="F9" s="215">
        <f t="shared" si="1"/>
        <v>0.22439047509810447</v>
      </c>
      <c r="G9" s="52">
        <f t="shared" si="2"/>
        <v>-0.13544517777158085</v>
      </c>
      <c r="I9" s="19">
        <v>18190.563000000006</v>
      </c>
      <c r="J9" s="140">
        <v>17326.586999999992</v>
      </c>
      <c r="K9" s="227">
        <f t="shared" si="3"/>
        <v>0.21537417861684049</v>
      </c>
      <c r="L9" s="228">
        <f t="shared" si="4"/>
        <v>0.22553125121907502</v>
      </c>
      <c r="M9" s="52">
        <f t="shared" si="5"/>
        <v>-4.7495836165159538E-2</v>
      </c>
      <c r="O9" s="27">
        <f t="shared" si="6"/>
        <v>2.5050954874559754</v>
      </c>
      <c r="P9" s="143">
        <f t="shared" si="7"/>
        <v>2.759933576514439</v>
      </c>
      <c r="Q9" s="52">
        <f t="shared" si="8"/>
        <v>0.10172789433957341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126943.56000000001</v>
      </c>
      <c r="D10" s="210">
        <f>D11+D12</f>
        <v>92312.259999999937</v>
      </c>
      <c r="E10" s="216">
        <f t="shared" si="0"/>
        <v>0.38447600077183813</v>
      </c>
      <c r="F10" s="217">
        <f t="shared" si="1"/>
        <v>0.3299509689351493</v>
      </c>
      <c r="G10" s="53">
        <f t="shared" si="2"/>
        <v>-0.27280864031227792</v>
      </c>
      <c r="I10" s="224">
        <f>I11+I12</f>
        <v>15578.112000000005</v>
      </c>
      <c r="J10" s="225">
        <f>J11+J12</f>
        <v>12543.665000000006</v>
      </c>
      <c r="K10" s="229">
        <f t="shared" si="3"/>
        <v>0.18444305854640927</v>
      </c>
      <c r="L10" s="230">
        <f t="shared" si="4"/>
        <v>0.16327442111495596</v>
      </c>
      <c r="M10" s="53">
        <f t="shared" si="5"/>
        <v>-0.1947891374769932</v>
      </c>
      <c r="O10" s="63">
        <f t="shared" si="6"/>
        <v>1.2271683573392775</v>
      </c>
      <c r="P10" s="237">
        <f t="shared" si="7"/>
        <v>1.3588298022386209</v>
      </c>
      <c r="Q10" s="53">
        <f t="shared" si="8"/>
        <v>0.10728881991775698</v>
      </c>
      <c r="T10" s="2"/>
    </row>
    <row r="11" spans="1:20" ht="20.100000000000001" customHeight="1" x14ac:dyDescent="0.25">
      <c r="A11" s="8"/>
      <c r="B11" t="s">
        <v>6</v>
      </c>
      <c r="C11" s="19">
        <v>124481.87000000001</v>
      </c>
      <c r="D11" s="140">
        <v>91231.869999999937</v>
      </c>
      <c r="E11" s="214">
        <f t="shared" si="0"/>
        <v>0.37702024069751827</v>
      </c>
      <c r="F11" s="215">
        <f t="shared" si="1"/>
        <v>0.32608933964205378</v>
      </c>
      <c r="G11" s="52">
        <f t="shared" si="2"/>
        <v>-0.2671071699035375</v>
      </c>
      <c r="I11" s="19">
        <v>14981.474000000006</v>
      </c>
      <c r="J11" s="140">
        <v>12254.960000000006</v>
      </c>
      <c r="K11" s="227">
        <f t="shared" si="3"/>
        <v>0.17737893308852246</v>
      </c>
      <c r="L11" s="228">
        <f t="shared" si="4"/>
        <v>0.15951649695578929</v>
      </c>
      <c r="M11" s="52">
        <f t="shared" si="5"/>
        <v>-0.18199237271312543</v>
      </c>
      <c r="O11" s="27">
        <f t="shared" si="6"/>
        <v>1.2035065025935106</v>
      </c>
      <c r="P11" s="143">
        <f t="shared" si="7"/>
        <v>1.3432762038090433</v>
      </c>
      <c r="Q11" s="52">
        <f t="shared" si="8"/>
        <v>0.11613539346429322</v>
      </c>
    </row>
    <row r="12" spans="1:20" ht="20.100000000000001" customHeight="1" x14ac:dyDescent="0.25">
      <c r="A12" s="8"/>
      <c r="B12" t="s">
        <v>39</v>
      </c>
      <c r="C12" s="19">
        <v>2461.6899999999996</v>
      </c>
      <c r="D12" s="140">
        <v>1080.3899999999999</v>
      </c>
      <c r="E12" s="218">
        <f t="shared" si="0"/>
        <v>7.4557600743198468E-3</v>
      </c>
      <c r="F12" s="219">
        <f t="shared" si="1"/>
        <v>3.8616292930954798E-3</v>
      </c>
      <c r="G12" s="52">
        <f t="shared" si="2"/>
        <v>-0.56111858113734869</v>
      </c>
      <c r="I12" s="19">
        <v>596.63799999999992</v>
      </c>
      <c r="J12" s="140">
        <v>288.70499999999987</v>
      </c>
      <c r="K12" s="231">
        <f t="shared" si="3"/>
        <v>7.0641254578868414E-3</v>
      </c>
      <c r="L12" s="232">
        <f t="shared" si="4"/>
        <v>3.7579241591666644E-3</v>
      </c>
      <c r="M12" s="52">
        <f t="shared" si="5"/>
        <v>-0.51611362333609334</v>
      </c>
      <c r="O12" s="27">
        <f t="shared" si="6"/>
        <v>2.4236926664202234</v>
      </c>
      <c r="P12" s="143">
        <f t="shared" si="7"/>
        <v>2.6722294726904168</v>
      </c>
      <c r="Q12" s="52">
        <f t="shared" si="8"/>
        <v>0.10254468716831183</v>
      </c>
    </row>
    <row r="13" spans="1:20" ht="20.100000000000001" customHeight="1" x14ac:dyDescent="0.25">
      <c r="A13" s="23" t="s">
        <v>128</v>
      </c>
      <c r="B13" s="15"/>
      <c r="C13" s="315">
        <f>SUM(C14:C16)</f>
        <v>46369.23000000001</v>
      </c>
      <c r="D13" s="314">
        <f>SUM(D14:D16)</f>
        <v>39144.260000000009</v>
      </c>
      <c r="E13" s="216">
        <f t="shared" si="0"/>
        <v>0.14043923227983793</v>
      </c>
      <c r="F13" s="217">
        <f t="shared" si="1"/>
        <v>0.13991301388623156</v>
      </c>
      <c r="G13" s="53">
        <f t="shared" si="2"/>
        <v>-0.15581388778722441</v>
      </c>
      <c r="I13" s="224">
        <f>SUM(I14:I16)</f>
        <v>23621.167000000001</v>
      </c>
      <c r="J13" s="225">
        <f>SUM(J14:J16)</f>
        <v>21104.768000000004</v>
      </c>
      <c r="K13" s="229">
        <f t="shared" si="3"/>
        <v>0.27967190683412146</v>
      </c>
      <c r="L13" s="230">
        <f t="shared" si="4"/>
        <v>0.27470988566463195</v>
      </c>
      <c r="M13" s="53">
        <f t="shared" si="5"/>
        <v>-0.1065315274219939</v>
      </c>
      <c r="O13" s="63">
        <f t="shared" si="6"/>
        <v>5.0941469159612947</v>
      </c>
      <c r="P13" s="237">
        <f t="shared" si="7"/>
        <v>5.391535821599386</v>
      </c>
      <c r="Q13" s="53">
        <f t="shared" si="8"/>
        <v>5.8378549057211945E-2</v>
      </c>
    </row>
    <row r="14" spans="1:20" ht="20.100000000000001" customHeight="1" x14ac:dyDescent="0.25">
      <c r="A14" s="8"/>
      <c r="B14" s="3" t="s">
        <v>7</v>
      </c>
      <c r="C14" s="31">
        <v>42851.130000000012</v>
      </c>
      <c r="D14" s="141">
        <v>36787.420000000013</v>
      </c>
      <c r="E14" s="214">
        <f t="shared" si="0"/>
        <v>0.12978390625687619</v>
      </c>
      <c r="F14" s="215">
        <f t="shared" si="1"/>
        <v>0.13148897961792183</v>
      </c>
      <c r="G14" s="52">
        <f t="shared" si="2"/>
        <v>-0.14150642001739505</v>
      </c>
      <c r="I14" s="31">
        <v>21751.411</v>
      </c>
      <c r="J14" s="141">
        <v>19612.370000000003</v>
      </c>
      <c r="K14" s="227">
        <f t="shared" si="3"/>
        <v>0.25753421034204976</v>
      </c>
      <c r="L14" s="228">
        <f t="shared" si="4"/>
        <v>0.25528411022156028</v>
      </c>
      <c r="M14" s="52">
        <f t="shared" si="5"/>
        <v>-9.8340332955871107E-2</v>
      </c>
      <c r="O14" s="27">
        <f t="shared" si="6"/>
        <v>5.0760414019420246</v>
      </c>
      <c r="P14" s="143">
        <f t="shared" si="7"/>
        <v>5.3312708529165667</v>
      </c>
      <c r="Q14" s="52">
        <f t="shared" si="8"/>
        <v>5.0281199612929629E-2</v>
      </c>
      <c r="S14" s="119"/>
    </row>
    <row r="15" spans="1:20" ht="20.100000000000001" customHeight="1" x14ac:dyDescent="0.25">
      <c r="A15" s="8"/>
      <c r="B15" s="3" t="s">
        <v>8</v>
      </c>
      <c r="C15" s="31">
        <v>2415.36</v>
      </c>
      <c r="D15" s="141">
        <v>2171.02</v>
      </c>
      <c r="E15" s="214">
        <f t="shared" si="0"/>
        <v>7.3154396585716278E-3</v>
      </c>
      <c r="F15" s="215">
        <f t="shared" si="1"/>
        <v>7.7598593358844019E-3</v>
      </c>
      <c r="G15" s="52">
        <f t="shared" si="2"/>
        <v>-0.10116090355060949</v>
      </c>
      <c r="I15" s="31">
        <v>1604.8369999999993</v>
      </c>
      <c r="J15" s="141">
        <v>1379.2139999999999</v>
      </c>
      <c r="K15" s="227">
        <f t="shared" si="3"/>
        <v>1.9001085930595671E-2</v>
      </c>
      <c r="L15" s="228">
        <f t="shared" si="4"/>
        <v>1.7952517660798719E-2</v>
      </c>
      <c r="M15" s="52">
        <f t="shared" si="5"/>
        <v>-0.14058935580373549</v>
      </c>
      <c r="O15" s="27">
        <f t="shared" si="6"/>
        <v>6.6442973304186506</v>
      </c>
      <c r="P15" s="143">
        <f t="shared" si="7"/>
        <v>6.3528387578189047</v>
      </c>
      <c r="Q15" s="52">
        <f t="shared" si="8"/>
        <v>-4.3865973797620722E-2</v>
      </c>
    </row>
    <row r="16" spans="1:20" ht="20.100000000000001" customHeight="1" x14ac:dyDescent="0.25">
      <c r="A16" s="32"/>
      <c r="B16" s="33" t="s">
        <v>9</v>
      </c>
      <c r="C16" s="211">
        <v>1102.74</v>
      </c>
      <c r="D16" s="212">
        <v>185.81999999999994</v>
      </c>
      <c r="E16" s="218">
        <f t="shared" si="0"/>
        <v>3.3398863643901017E-3</v>
      </c>
      <c r="F16" s="219">
        <f t="shared" si="1"/>
        <v>6.6417493242532967E-4</v>
      </c>
      <c r="G16" s="52">
        <f t="shared" si="2"/>
        <v>-0.83149246422547474</v>
      </c>
      <c r="I16" s="211">
        <v>264.91899999999987</v>
      </c>
      <c r="J16" s="212">
        <v>113.18399999999998</v>
      </c>
      <c r="K16" s="231">
        <f t="shared" si="3"/>
        <v>3.1366105614760095E-3</v>
      </c>
      <c r="L16" s="232">
        <f t="shared" si="4"/>
        <v>1.473257782272977E-3</v>
      </c>
      <c r="M16" s="52">
        <f t="shared" si="5"/>
        <v>-0.57275997569068271</v>
      </c>
      <c r="O16" s="27">
        <f t="shared" si="6"/>
        <v>2.4023704590383939</v>
      </c>
      <c r="P16" s="143">
        <f t="shared" si="7"/>
        <v>6.0910558605101723</v>
      </c>
      <c r="Q16" s="52">
        <f t="shared" si="8"/>
        <v>1.5354357141688559</v>
      </c>
    </row>
    <row r="17" spans="1:17" ht="20.100000000000001" customHeight="1" x14ac:dyDescent="0.25">
      <c r="A17" s="8" t="s">
        <v>129</v>
      </c>
      <c r="B17" s="3"/>
      <c r="C17" s="19">
        <v>154.47000000000003</v>
      </c>
      <c r="D17" s="140">
        <v>286.75</v>
      </c>
      <c r="E17" s="214">
        <f t="shared" si="0"/>
        <v>4.6784577208348215E-4</v>
      </c>
      <c r="F17" s="215">
        <f t="shared" si="1"/>
        <v>1.0249282201752414E-3</v>
      </c>
      <c r="G17" s="54">
        <f t="shared" si="2"/>
        <v>0.85634751084352911</v>
      </c>
      <c r="I17" s="31">
        <v>199.791</v>
      </c>
      <c r="J17" s="141">
        <v>120.13600000000001</v>
      </c>
      <c r="K17" s="227">
        <f t="shared" si="3"/>
        <v>2.3655025146850687E-3</v>
      </c>
      <c r="L17" s="228">
        <f t="shared" si="4"/>
        <v>1.5637483825553648E-3</v>
      </c>
      <c r="M17" s="54">
        <f t="shared" si="5"/>
        <v>-0.39869163275623021</v>
      </c>
      <c r="O17" s="238">
        <f t="shared" si="6"/>
        <v>12.933967760730237</v>
      </c>
      <c r="P17" s="239">
        <f t="shared" si="7"/>
        <v>4.1895727986050568</v>
      </c>
      <c r="Q17" s="54">
        <f t="shared" si="8"/>
        <v>-0.67607984834125512</v>
      </c>
    </row>
    <row r="18" spans="1:17" ht="20.100000000000001" customHeight="1" x14ac:dyDescent="0.25">
      <c r="A18" s="8" t="s">
        <v>10</v>
      </c>
      <c r="C18" s="19">
        <v>1791.5100000000007</v>
      </c>
      <c r="D18" s="140">
        <v>1415.6099999999997</v>
      </c>
      <c r="E18" s="214">
        <f t="shared" si="0"/>
        <v>5.4259751352707924E-3</v>
      </c>
      <c r="F18" s="215">
        <f t="shared" si="1"/>
        <v>5.0598034446809872E-3</v>
      </c>
      <c r="G18" s="52">
        <f t="shared" si="2"/>
        <v>-0.2098229984761463</v>
      </c>
      <c r="I18" s="19">
        <v>1118.0619999999997</v>
      </c>
      <c r="J18" s="140">
        <v>795.94500000000039</v>
      </c>
      <c r="K18" s="227">
        <f t="shared" si="3"/>
        <v>1.3237725786315782E-2</v>
      </c>
      <c r="L18" s="228">
        <f t="shared" si="4"/>
        <v>1.0360405759747539E-2</v>
      </c>
      <c r="M18" s="52">
        <f t="shared" si="5"/>
        <v>-0.28810298534428269</v>
      </c>
      <c r="O18" s="27">
        <f t="shared" si="6"/>
        <v>6.2408917616982285</v>
      </c>
      <c r="P18" s="143">
        <f t="shared" si="7"/>
        <v>5.6226291139508797</v>
      </c>
      <c r="Q18" s="52">
        <f t="shared" si="8"/>
        <v>-9.9066394892756704E-2</v>
      </c>
    </row>
    <row r="19" spans="1:17" ht="20.100000000000001" customHeight="1" thickBot="1" x14ac:dyDescent="0.3">
      <c r="A19" s="8" t="s">
        <v>11</v>
      </c>
      <c r="B19" s="10"/>
      <c r="C19" s="21">
        <v>3423.2199999999993</v>
      </c>
      <c r="D19" s="142">
        <v>8845.4000000000033</v>
      </c>
      <c r="E19" s="220">
        <f t="shared" si="0"/>
        <v>1.0367961441779098E-2</v>
      </c>
      <c r="F19" s="221">
        <f t="shared" si="1"/>
        <v>3.1616042122887822E-2</v>
      </c>
      <c r="G19" s="55">
        <f t="shared" si="2"/>
        <v>1.5839414352568648</v>
      </c>
      <c r="I19" s="21">
        <v>758.42</v>
      </c>
      <c r="J19" s="142">
        <v>1026.7139999999997</v>
      </c>
      <c r="K19" s="233">
        <f t="shared" si="3"/>
        <v>8.9796057739710486E-3</v>
      </c>
      <c r="L19" s="234">
        <f t="shared" si="4"/>
        <v>1.3364206872602287E-2</v>
      </c>
      <c r="M19" s="55">
        <f t="shared" si="5"/>
        <v>0.35375385670209086</v>
      </c>
      <c r="O19" s="240">
        <f t="shared" si="6"/>
        <v>2.2155163851578341</v>
      </c>
      <c r="P19" s="241">
        <f t="shared" si="7"/>
        <v>1.1607321319555921</v>
      </c>
      <c r="Q19" s="55">
        <f t="shared" si="8"/>
        <v>-0.47608957454273076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330172.90999999992</v>
      </c>
      <c r="D20" s="145">
        <f>D8+D9+D10+D13+D17+D18+D19</f>
        <v>279775.68999999994</v>
      </c>
      <c r="E20" s="222">
        <f>E8+E9+E10+E13+E17+E18+E19</f>
        <v>1.0000000000000004</v>
      </c>
      <c r="F20" s="223">
        <f>F8+F9+F10+F13+F17+F18+F19</f>
        <v>0.99999999999999989</v>
      </c>
      <c r="G20" s="55">
        <f t="shared" si="2"/>
        <v>-0.15263887034220944</v>
      </c>
      <c r="H20" s="1"/>
      <c r="I20" s="213">
        <f>I8+I9+I10+I13+I17+I18+I19</f>
        <v>84460.278000000006</v>
      </c>
      <c r="J20" s="226">
        <f>J8+J9+J10+J13+J17+J18+J19</f>
        <v>76825.659</v>
      </c>
      <c r="K20" s="235">
        <f>K8+K9+K10+K13+K17+K18+K19</f>
        <v>1</v>
      </c>
      <c r="L20" s="236">
        <f>L8+L9+L10+L13+L17+L18+L19</f>
        <v>0.99999999999999989</v>
      </c>
      <c r="M20" s="55">
        <f t="shared" si="5"/>
        <v>-9.0393012914307541E-2</v>
      </c>
      <c r="N20" s="1"/>
      <c r="O20" s="24">
        <f t="shared" si="6"/>
        <v>2.5580620166566668</v>
      </c>
      <c r="P20" s="242">
        <f t="shared" si="7"/>
        <v>2.7459733545827381</v>
      </c>
      <c r="Q20" s="55">
        <f t="shared" si="8"/>
        <v>7.3458476261520605E-2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0" t="s">
        <v>2</v>
      </c>
      <c r="B24" s="333"/>
      <c r="C24" s="369" t="s">
        <v>1</v>
      </c>
      <c r="D24" s="367"/>
      <c r="E24" s="362" t="s">
        <v>105</v>
      </c>
      <c r="F24" s="362"/>
      <c r="G24" s="130" t="s">
        <v>0</v>
      </c>
      <c r="I24" s="363">
        <v>1000</v>
      </c>
      <c r="J24" s="367"/>
      <c r="K24" s="362" t="s">
        <v>105</v>
      </c>
      <c r="L24" s="362"/>
      <c r="M24" s="130" t="s">
        <v>0</v>
      </c>
      <c r="O24" s="361" t="s">
        <v>22</v>
      </c>
      <c r="P24" s="362"/>
      <c r="Q24" s="130" t="s">
        <v>0</v>
      </c>
    </row>
    <row r="25" spans="1:17" ht="15" customHeight="1" x14ac:dyDescent="0.25">
      <c r="A25" s="368"/>
      <c r="B25" s="334"/>
      <c r="C25" s="370" t="str">
        <f>C5</f>
        <v>abril</v>
      </c>
      <c r="D25" s="360"/>
      <c r="E25" s="364" t="str">
        <f>C5</f>
        <v>abril</v>
      </c>
      <c r="F25" s="364"/>
      <c r="G25" s="131" t="str">
        <f>G5</f>
        <v>2025 /2024</v>
      </c>
      <c r="I25" s="359" t="str">
        <f>C5</f>
        <v>abril</v>
      </c>
      <c r="J25" s="360"/>
      <c r="K25" s="371" t="str">
        <f>C5</f>
        <v>abril</v>
      </c>
      <c r="L25" s="366"/>
      <c r="M25" s="131" t="str">
        <f>G5</f>
        <v>2025 /2024</v>
      </c>
      <c r="O25" s="359" t="str">
        <f>C5</f>
        <v>abril</v>
      </c>
      <c r="P25" s="360"/>
      <c r="Q25" s="131" t="str">
        <f>G5</f>
        <v>2025 /2024</v>
      </c>
    </row>
    <row r="26" spans="1:17" ht="19.5" customHeight="1" x14ac:dyDescent="0.25">
      <c r="A26" s="368"/>
      <c r="B26" s="334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56918.380000000005</v>
      </c>
      <c r="D27" s="210">
        <f>D28+D29</f>
        <v>56645.39</v>
      </c>
      <c r="E27" s="216">
        <f t="shared" ref="E27:E40" si="9">C27/$C$40</f>
        <v>0.37070925367955038</v>
      </c>
      <c r="F27" s="217">
        <f t="shared" ref="F27:F40" si="10">D27/$D$40</f>
        <v>0.39959540582374647</v>
      </c>
      <c r="G27" s="53">
        <f t="shared" ref="G27:G40" si="11">(D27-C27)/C27</f>
        <v>-4.7961660187799656E-3</v>
      </c>
      <c r="I27" s="78">
        <f>I28+I29</f>
        <v>13952.219999999998</v>
      </c>
      <c r="J27" s="210">
        <f>J28+J29</f>
        <v>14340.440999999997</v>
      </c>
      <c r="K27" s="216">
        <f t="shared" ref="K27:K39" si="12">I27/$I$40</f>
        <v>0.38125990639823382</v>
      </c>
      <c r="L27" s="217">
        <f t="shared" ref="L27:L39" si="13">J27/$J$40</f>
        <v>0.40825146492006453</v>
      </c>
      <c r="M27" s="53">
        <f t="shared" ref="M27:M40" si="14">(J27-I27)/I27</f>
        <v>2.7825034295617446E-2</v>
      </c>
      <c r="O27" s="63">
        <f t="shared" ref="O27:O40" si="15">(I27/C27)*10</f>
        <v>2.4512679384058358</v>
      </c>
      <c r="P27" s="237">
        <f t="shared" ref="P27:P40" si="16">(J27/D27)*10</f>
        <v>2.5316166063999201</v>
      </c>
      <c r="Q27" s="53">
        <f t="shared" ref="Q27:Q40" si="17">(P27-O27)/O27</f>
        <v>3.2778411015459419E-2</v>
      </c>
    </row>
    <row r="28" spans="1:17" ht="20.100000000000001" customHeight="1" x14ac:dyDescent="0.25">
      <c r="A28" s="8" t="s">
        <v>4</v>
      </c>
      <c r="C28" s="19">
        <v>30235.54</v>
      </c>
      <c r="D28" s="140">
        <v>29671.94</v>
      </c>
      <c r="E28" s="214">
        <f t="shared" si="9"/>
        <v>0.19692398954429469</v>
      </c>
      <c r="F28" s="215">
        <f t="shared" si="10"/>
        <v>0.20931572553173095</v>
      </c>
      <c r="G28" s="52">
        <f t="shared" si="11"/>
        <v>-1.8640315337513473E-2</v>
      </c>
      <c r="I28" s="19">
        <v>7672.0369999999975</v>
      </c>
      <c r="J28" s="140">
        <v>7697.1379999999981</v>
      </c>
      <c r="K28" s="214">
        <f t="shared" si="12"/>
        <v>0.20964693134883097</v>
      </c>
      <c r="L28" s="215">
        <f t="shared" si="13"/>
        <v>0.21912630610117886</v>
      </c>
      <c r="M28" s="52">
        <f t="shared" si="14"/>
        <v>3.2717516873290073E-3</v>
      </c>
      <c r="O28" s="27">
        <f t="shared" si="15"/>
        <v>2.5374235088905301</v>
      </c>
      <c r="P28" s="143">
        <f t="shared" si="16"/>
        <v>2.5940797939062961</v>
      </c>
      <c r="Q28" s="52">
        <f t="shared" si="17"/>
        <v>2.232827307591962E-2</v>
      </c>
    </row>
    <row r="29" spans="1:17" ht="20.100000000000001" customHeight="1" x14ac:dyDescent="0.25">
      <c r="A29" s="8" t="s">
        <v>5</v>
      </c>
      <c r="C29" s="19">
        <v>26682.84</v>
      </c>
      <c r="D29" s="140">
        <v>26973.450000000004</v>
      </c>
      <c r="E29" s="214">
        <f t="shared" si="9"/>
        <v>0.17378526413525566</v>
      </c>
      <c r="F29" s="215">
        <f t="shared" si="10"/>
        <v>0.19027968029201558</v>
      </c>
      <c r="G29" s="52">
        <f t="shared" si="11"/>
        <v>1.0891269445081717E-2</v>
      </c>
      <c r="I29" s="19">
        <v>6280.1829999999991</v>
      </c>
      <c r="J29" s="140">
        <v>6643.302999999999</v>
      </c>
      <c r="K29" s="214">
        <f t="shared" si="12"/>
        <v>0.17161297504940284</v>
      </c>
      <c r="L29" s="215">
        <f t="shared" si="13"/>
        <v>0.18912515881888567</v>
      </c>
      <c r="M29" s="52">
        <f t="shared" si="14"/>
        <v>5.7819971169629919E-2</v>
      </c>
      <c r="O29" s="27">
        <f t="shared" si="15"/>
        <v>2.3536411416475902</v>
      </c>
      <c r="P29" s="143">
        <f t="shared" si="16"/>
        <v>2.4629044486337484</v>
      </c>
      <c r="Q29" s="52">
        <f t="shared" si="17"/>
        <v>4.642309528532116E-2</v>
      </c>
    </row>
    <row r="30" spans="1:17" ht="20.100000000000001" customHeight="1" x14ac:dyDescent="0.25">
      <c r="A30" s="23" t="s">
        <v>38</v>
      </c>
      <c r="B30" s="15"/>
      <c r="C30" s="78">
        <f>C31+C32</f>
        <v>57877.909999999996</v>
      </c>
      <c r="D30" s="210">
        <f>D31+D32</f>
        <v>46274.699999999968</v>
      </c>
      <c r="E30" s="216">
        <f t="shared" si="9"/>
        <v>0.37695866995216981</v>
      </c>
      <c r="F30" s="217">
        <f t="shared" si="10"/>
        <v>0.32643711210871901</v>
      </c>
      <c r="G30" s="53">
        <f t="shared" si="11"/>
        <v>-0.20047734964859701</v>
      </c>
      <c r="I30" s="78">
        <f>I31+I32</f>
        <v>6606.5629999999992</v>
      </c>
      <c r="J30" s="210">
        <f>J31+J32</f>
        <v>5992.1009999999997</v>
      </c>
      <c r="K30" s="216">
        <f t="shared" si="12"/>
        <v>0.18053167101680126</v>
      </c>
      <c r="L30" s="217">
        <f t="shared" si="13"/>
        <v>0.1705863865134262</v>
      </c>
      <c r="M30" s="53">
        <f t="shared" si="14"/>
        <v>-9.3007816621138648E-2</v>
      </c>
      <c r="O30" s="63">
        <f t="shared" si="15"/>
        <v>1.1414653708124567</v>
      </c>
      <c r="P30" s="237">
        <f t="shared" si="16"/>
        <v>1.294897859953712</v>
      </c>
      <c r="Q30" s="53">
        <f t="shared" si="17"/>
        <v>0.13441712124131036</v>
      </c>
    </row>
    <row r="31" spans="1:17" ht="20.100000000000001" customHeight="1" x14ac:dyDescent="0.25">
      <c r="A31" s="8"/>
      <c r="B31" t="s">
        <v>6</v>
      </c>
      <c r="C31" s="31">
        <v>56505.229999999996</v>
      </c>
      <c r="D31" s="141">
        <v>45882.609999999971</v>
      </c>
      <c r="E31" s="214">
        <f t="shared" si="9"/>
        <v>0.36801840885652992</v>
      </c>
      <c r="F31" s="215">
        <f t="shared" si="10"/>
        <v>0.32367117894682479</v>
      </c>
      <c r="G31" s="52">
        <f t="shared" si="11"/>
        <v>-0.18799357156850835</v>
      </c>
      <c r="I31" s="31">
        <v>6284.4499999999989</v>
      </c>
      <c r="J31" s="141">
        <v>5885.62</v>
      </c>
      <c r="K31" s="214">
        <f t="shared" si="12"/>
        <v>0.17172957556319932</v>
      </c>
      <c r="L31" s="215">
        <f t="shared" si="13"/>
        <v>0.16755502755897331</v>
      </c>
      <c r="M31" s="52">
        <f t="shared" si="14"/>
        <v>-6.3462991988161105E-2</v>
      </c>
      <c r="O31" s="27">
        <f t="shared" si="15"/>
        <v>1.1121890840900921</v>
      </c>
      <c r="P31" s="143">
        <f t="shared" si="16"/>
        <v>1.2827561466097948</v>
      </c>
      <c r="Q31" s="52">
        <f t="shared" si="17"/>
        <v>0.15336156860346059</v>
      </c>
    </row>
    <row r="32" spans="1:17" ht="20.100000000000001" customHeight="1" x14ac:dyDescent="0.25">
      <c r="A32" s="8"/>
      <c r="B32" t="s">
        <v>39</v>
      </c>
      <c r="C32" s="31">
        <v>1372.6799999999994</v>
      </c>
      <c r="D32" s="141">
        <v>392.09</v>
      </c>
      <c r="E32" s="218">
        <f t="shared" si="9"/>
        <v>8.940261095639843E-3</v>
      </c>
      <c r="F32" s="219">
        <f t="shared" si="10"/>
        <v>2.7659331618942471E-3</v>
      </c>
      <c r="G32" s="52">
        <f t="shared" si="11"/>
        <v>-0.7143616866276189</v>
      </c>
      <c r="I32" s="31">
        <v>322.11299999999994</v>
      </c>
      <c r="J32" s="141">
        <v>106.48100000000002</v>
      </c>
      <c r="K32" s="218">
        <f t="shared" si="12"/>
        <v>8.8020954536019574E-3</v>
      </c>
      <c r="L32" s="219">
        <f t="shared" si="13"/>
        <v>3.0313589544528939E-3</v>
      </c>
      <c r="M32" s="52">
        <f t="shared" si="14"/>
        <v>-0.66942967219578209</v>
      </c>
      <c r="O32" s="27">
        <f t="shared" si="15"/>
        <v>2.3465993530903058</v>
      </c>
      <c r="P32" s="143">
        <f t="shared" si="16"/>
        <v>2.715728531714658</v>
      </c>
      <c r="Q32" s="52">
        <f t="shared" si="17"/>
        <v>0.15730387811546745</v>
      </c>
    </row>
    <row r="33" spans="1:17" ht="20.100000000000001" customHeight="1" x14ac:dyDescent="0.25">
      <c r="A33" s="23" t="s">
        <v>128</v>
      </c>
      <c r="B33" s="15"/>
      <c r="C33" s="315">
        <f>SUM(C34:C36)</f>
        <v>36719.420000000013</v>
      </c>
      <c r="D33" s="314">
        <f>SUM(D34:D36)</f>
        <v>30984.93</v>
      </c>
      <c r="E33" s="216">
        <f t="shared" si="9"/>
        <v>0.23915348229773861</v>
      </c>
      <c r="F33" s="217">
        <f t="shared" si="10"/>
        <v>0.21857799333309166</v>
      </c>
      <c r="G33" s="53">
        <f t="shared" si="11"/>
        <v>-0.15617049506773284</v>
      </c>
      <c r="I33" s="78">
        <f>SUM(I34:I36)</f>
        <v>15469.145</v>
      </c>
      <c r="J33" s="210">
        <f>SUM(J34:J36)</f>
        <v>13882.526000000003</v>
      </c>
      <c r="K33" s="216">
        <f t="shared" si="12"/>
        <v>0.42271156667259463</v>
      </c>
      <c r="L33" s="217">
        <f t="shared" si="13"/>
        <v>0.3952152919349472</v>
      </c>
      <c r="M33" s="53">
        <f t="shared" si="14"/>
        <v>-0.10256669001421843</v>
      </c>
      <c r="O33" s="63">
        <f t="shared" si="15"/>
        <v>4.2127966618209092</v>
      </c>
      <c r="P33" s="237">
        <f t="shared" si="16"/>
        <v>4.4804122520205798</v>
      </c>
      <c r="Q33" s="53">
        <f t="shared" si="17"/>
        <v>6.3524449832809721E-2</v>
      </c>
    </row>
    <row r="34" spans="1:17" ht="20.100000000000001" customHeight="1" x14ac:dyDescent="0.25">
      <c r="A34" s="8"/>
      <c r="B34" s="3" t="s">
        <v>7</v>
      </c>
      <c r="C34" s="31">
        <v>34124.490000000013</v>
      </c>
      <c r="D34" s="141">
        <v>29416.86</v>
      </c>
      <c r="E34" s="214">
        <f t="shared" si="9"/>
        <v>0.22225271028611993</v>
      </c>
      <c r="F34" s="215">
        <f t="shared" si="10"/>
        <v>0.20751630644188937</v>
      </c>
      <c r="G34" s="52">
        <f t="shared" si="11"/>
        <v>-0.13795458921144346</v>
      </c>
      <c r="I34" s="31">
        <v>14585.569</v>
      </c>
      <c r="J34" s="141">
        <v>13192.094000000003</v>
      </c>
      <c r="K34" s="214">
        <f t="shared" si="12"/>
        <v>0.39856687120078249</v>
      </c>
      <c r="L34" s="215">
        <f t="shared" si="13"/>
        <v>0.37555969867755085</v>
      </c>
      <c r="M34" s="52">
        <f t="shared" si="14"/>
        <v>-9.5537925191673825E-2</v>
      </c>
      <c r="O34" s="27">
        <f t="shared" si="15"/>
        <v>4.2742232924213646</v>
      </c>
      <c r="P34" s="143">
        <f t="shared" si="16"/>
        <v>4.4845350591463546</v>
      </c>
      <c r="Q34" s="52">
        <f t="shared" si="17"/>
        <v>4.9204674706137694E-2</v>
      </c>
    </row>
    <row r="35" spans="1:17" ht="20.100000000000001" customHeight="1" x14ac:dyDescent="0.25">
      <c r="A35" s="8"/>
      <c r="B35" s="3" t="s">
        <v>8</v>
      </c>
      <c r="C35" s="31">
        <v>1607.6</v>
      </c>
      <c r="D35" s="141">
        <v>1445.6799999999996</v>
      </c>
      <c r="E35" s="214">
        <f t="shared" si="9"/>
        <v>1.0470294414831292E-2</v>
      </c>
      <c r="F35" s="215">
        <f t="shared" si="10"/>
        <v>1.0198307157762947E-2</v>
      </c>
      <c r="G35" s="52">
        <f t="shared" si="11"/>
        <v>-0.1007215725304804</v>
      </c>
      <c r="I35" s="31">
        <v>710.20799999999997</v>
      </c>
      <c r="J35" s="141">
        <v>642.17800000000011</v>
      </c>
      <c r="K35" s="214">
        <f t="shared" si="12"/>
        <v>1.9407222334745074E-2</v>
      </c>
      <c r="L35" s="215">
        <f t="shared" si="13"/>
        <v>1.8281872171116445E-2</v>
      </c>
      <c r="M35" s="52">
        <f t="shared" si="14"/>
        <v>-9.5788839325943759E-2</v>
      </c>
      <c r="O35" s="27">
        <f t="shared" si="15"/>
        <v>4.4178153769594424</v>
      </c>
      <c r="P35" s="143">
        <f t="shared" si="16"/>
        <v>4.4420480327596721</v>
      </c>
      <c r="Q35" s="52">
        <f t="shared" si="17"/>
        <v>5.4852124257188427E-3</v>
      </c>
    </row>
    <row r="36" spans="1:17" ht="20.100000000000001" customHeight="1" x14ac:dyDescent="0.25">
      <c r="A36" s="32"/>
      <c r="B36" s="33" t="s">
        <v>9</v>
      </c>
      <c r="C36" s="211">
        <v>987.32999999999959</v>
      </c>
      <c r="D36" s="212">
        <v>122.39000000000003</v>
      </c>
      <c r="E36" s="218">
        <f t="shared" si="9"/>
        <v>6.4304775967873699E-3</v>
      </c>
      <c r="F36" s="219">
        <f t="shared" si="10"/>
        <v>8.6337973343935575E-4</v>
      </c>
      <c r="G36" s="52">
        <f t="shared" si="11"/>
        <v>-0.87603941944436003</v>
      </c>
      <c r="I36" s="211">
        <v>173.36799999999994</v>
      </c>
      <c r="J36" s="212">
        <v>48.254000000000005</v>
      </c>
      <c r="K36" s="218">
        <f t="shared" si="12"/>
        <v>4.7374731370670034E-3</v>
      </c>
      <c r="L36" s="219">
        <f t="shared" si="13"/>
        <v>1.3737210862798989E-3</v>
      </c>
      <c r="M36" s="52">
        <f t="shared" si="14"/>
        <v>-0.72166720502053427</v>
      </c>
      <c r="O36" s="27">
        <f t="shared" si="15"/>
        <v>1.7559276027265456</v>
      </c>
      <c r="P36" s="143">
        <f t="shared" si="16"/>
        <v>3.9426423727428705</v>
      </c>
      <c r="Q36" s="52">
        <f t="shared" si="17"/>
        <v>1.2453331029256942</v>
      </c>
    </row>
    <row r="37" spans="1:17" ht="20.100000000000001" customHeight="1" x14ac:dyDescent="0.25">
      <c r="A37" s="8" t="s">
        <v>129</v>
      </c>
      <c r="B37" s="3"/>
      <c r="C37" s="19"/>
      <c r="D37" s="140">
        <v>253.06</v>
      </c>
      <c r="E37" s="214">
        <f t="shared" si="9"/>
        <v>0</v>
      </c>
      <c r="F37" s="215">
        <f t="shared" si="10"/>
        <v>1.7851693385420647E-3</v>
      </c>
      <c r="G37" s="54"/>
      <c r="I37" s="19"/>
      <c r="J37" s="140">
        <v>63.39</v>
      </c>
      <c r="K37" s="214">
        <f t="shared" si="12"/>
        <v>0</v>
      </c>
      <c r="L37" s="215">
        <f t="shared" si="13"/>
        <v>1.8046209570042439E-3</v>
      </c>
      <c r="M37" s="54"/>
      <c r="O37" s="238"/>
      <c r="P37" s="239">
        <f t="shared" si="16"/>
        <v>2.5049395400300325</v>
      </c>
      <c r="Q37" s="54"/>
    </row>
    <row r="38" spans="1:17" ht="20.100000000000001" customHeight="1" x14ac:dyDescent="0.25">
      <c r="A38" s="8" t="s">
        <v>10</v>
      </c>
      <c r="C38" s="19">
        <v>398.35000000000008</v>
      </c>
      <c r="D38" s="140">
        <v>570.54999999999984</v>
      </c>
      <c r="E38" s="214">
        <f t="shared" si="9"/>
        <v>2.5944524633914195E-3</v>
      </c>
      <c r="F38" s="215">
        <f t="shared" si="10"/>
        <v>4.024849308880008E-3</v>
      </c>
      <c r="G38" s="52">
        <f t="shared" si="11"/>
        <v>0.43228316806828099</v>
      </c>
      <c r="I38" s="19">
        <v>169.74400000000006</v>
      </c>
      <c r="J38" s="140">
        <v>174.36699999999993</v>
      </c>
      <c r="K38" s="214">
        <f t="shared" si="12"/>
        <v>4.6384433123661927E-3</v>
      </c>
      <c r="L38" s="215">
        <f t="shared" si="13"/>
        <v>4.9639744819365656E-3</v>
      </c>
      <c r="M38" s="52">
        <f t="shared" si="14"/>
        <v>2.723513054953268E-2</v>
      </c>
      <c r="O38" s="27">
        <f t="shared" si="15"/>
        <v>4.261177356595959</v>
      </c>
      <c r="P38" s="143">
        <f t="shared" si="16"/>
        <v>3.0561212864779597</v>
      </c>
      <c r="Q38" s="52">
        <f t="shared" si="17"/>
        <v>-0.28279885329172455</v>
      </c>
    </row>
    <row r="39" spans="1:17" ht="20.100000000000001" customHeight="1" thickBot="1" x14ac:dyDescent="0.3">
      <c r="A39" s="8" t="s">
        <v>11</v>
      </c>
      <c r="B39" s="10"/>
      <c r="C39" s="21">
        <v>1625.0800000000004</v>
      </c>
      <c r="D39" s="142">
        <v>7028.2300000000014</v>
      </c>
      <c r="E39" s="220">
        <f t="shared" si="9"/>
        <v>1.0584141607149813E-2</v>
      </c>
      <c r="F39" s="221">
        <f t="shared" si="10"/>
        <v>4.9579470087020856E-2</v>
      </c>
      <c r="G39" s="55">
        <f t="shared" si="11"/>
        <v>3.3248516996086348</v>
      </c>
      <c r="I39" s="21">
        <v>397.36399999999992</v>
      </c>
      <c r="J39" s="142">
        <v>673.66499999999996</v>
      </c>
      <c r="K39" s="220">
        <f t="shared" si="12"/>
        <v>1.0858412600003997E-2</v>
      </c>
      <c r="L39" s="221">
        <f t="shared" si="13"/>
        <v>1.9178261192621296E-2</v>
      </c>
      <c r="M39" s="55">
        <f t="shared" si="14"/>
        <v>0.69533475604231909</v>
      </c>
      <c r="O39" s="240">
        <f t="shared" si="15"/>
        <v>2.4451965441701322</v>
      </c>
      <c r="P39" s="241">
        <f t="shared" si="16"/>
        <v>0.95851302532785609</v>
      </c>
      <c r="Q39" s="55">
        <f t="shared" si="17"/>
        <v>-0.60800164403423729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153539.14000000001</v>
      </c>
      <c r="D40" s="226">
        <f>D28+D29+D30+D33+D37+D38+D39</f>
        <v>141756.85999999996</v>
      </c>
      <c r="E40" s="222">
        <f t="shared" si="9"/>
        <v>1</v>
      </c>
      <c r="F40" s="223">
        <f t="shared" si="10"/>
        <v>1</v>
      </c>
      <c r="G40" s="55">
        <f t="shared" si="11"/>
        <v>-7.6737957500609008E-2</v>
      </c>
      <c r="H40" s="1"/>
      <c r="I40" s="213">
        <f>I28+I29+I30+I33+I37+I38+I39</f>
        <v>36595.036</v>
      </c>
      <c r="J40" s="226">
        <f>J28+J29+J30+J33+J37+J38+J39</f>
        <v>35126.49</v>
      </c>
      <c r="K40" s="222">
        <f>K28+K29+K30+K33+K37+K38+K39</f>
        <v>0.99999999999999989</v>
      </c>
      <c r="L40" s="223">
        <f>L28+L29+L30+L33+L37+L38+L39</f>
        <v>1</v>
      </c>
      <c r="M40" s="55">
        <f t="shared" si="14"/>
        <v>-4.0129650371159689E-2</v>
      </c>
      <c r="N40" s="1"/>
      <c r="O40" s="24">
        <f t="shared" si="15"/>
        <v>2.3834336964502993</v>
      </c>
      <c r="P40" s="242">
        <f t="shared" si="16"/>
        <v>2.4779393392319786</v>
      </c>
      <c r="Q40" s="55">
        <f t="shared" si="17"/>
        <v>3.9651047529632825E-2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0" t="s">
        <v>15</v>
      </c>
      <c r="B44" s="333"/>
      <c r="C44" s="369" t="s">
        <v>1</v>
      </c>
      <c r="D44" s="367"/>
      <c r="E44" s="362" t="s">
        <v>105</v>
      </c>
      <c r="F44" s="362"/>
      <c r="G44" s="130" t="s">
        <v>0</v>
      </c>
      <c r="I44" s="363">
        <v>1000</v>
      </c>
      <c r="J44" s="367"/>
      <c r="K44" s="362" t="s">
        <v>105</v>
      </c>
      <c r="L44" s="362"/>
      <c r="M44" s="130" t="s">
        <v>0</v>
      </c>
      <c r="O44" s="361" t="s">
        <v>22</v>
      </c>
      <c r="P44" s="362"/>
      <c r="Q44" s="130" t="s">
        <v>0</v>
      </c>
    </row>
    <row r="45" spans="1:17" ht="15" customHeight="1" x14ac:dyDescent="0.25">
      <c r="A45" s="368"/>
      <c r="B45" s="334"/>
      <c r="C45" s="370" t="str">
        <f>C5</f>
        <v>abril</v>
      </c>
      <c r="D45" s="360"/>
      <c r="E45" s="364" t="str">
        <f>C25</f>
        <v>abril</v>
      </c>
      <c r="F45" s="364"/>
      <c r="G45" s="131" t="str">
        <f>G25</f>
        <v>2025 /2024</v>
      </c>
      <c r="I45" s="359" t="str">
        <f>C5</f>
        <v>abril</v>
      </c>
      <c r="J45" s="360"/>
      <c r="K45" s="371" t="str">
        <f>C25</f>
        <v>abril</v>
      </c>
      <c r="L45" s="366"/>
      <c r="M45" s="131" t="str">
        <f>G45</f>
        <v>2025 /2024</v>
      </c>
      <c r="O45" s="359" t="str">
        <f>C5</f>
        <v>abril</v>
      </c>
      <c r="P45" s="360"/>
      <c r="Q45" s="131" t="str">
        <f>Q25</f>
        <v>2025 /2024</v>
      </c>
    </row>
    <row r="46" spans="1:17" ht="15.75" customHeight="1" x14ac:dyDescent="0.25">
      <c r="A46" s="368"/>
      <c r="B46" s="334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8.75" customHeight="1" x14ac:dyDescent="0.25">
      <c r="A47" s="23" t="s">
        <v>114</v>
      </c>
      <c r="B47" s="15"/>
      <c r="C47" s="78">
        <f>C48+C49</f>
        <v>94572.540000000066</v>
      </c>
      <c r="D47" s="210">
        <f>D48+D49</f>
        <v>81126.020000000019</v>
      </c>
      <c r="E47" s="216">
        <f t="shared" ref="E47:E59" si="18">C47/$C$60</f>
        <v>0.53541596264406299</v>
      </c>
      <c r="F47" s="217">
        <f t="shared" ref="F47:F59" si="19">D47/$D$60</f>
        <v>0.58778950669267382</v>
      </c>
      <c r="G47" s="53">
        <f t="shared" ref="G47:G60" si="20">(D47-C47)/C47</f>
        <v>-0.14218207526201621</v>
      </c>
      <c r="H47"/>
      <c r="I47" s="78">
        <f>I48+I49</f>
        <v>29232.505999999994</v>
      </c>
      <c r="J47" s="210">
        <f>J48+J49</f>
        <v>26893.989999999991</v>
      </c>
      <c r="K47" s="216">
        <f t="shared" ref="K47:K59" si="21">I47/$I$60</f>
        <v>0.61072512701387793</v>
      </c>
      <c r="L47" s="217">
        <f t="shared" ref="L47:L59" si="22">J47/$J$60</f>
        <v>0.64495266080722136</v>
      </c>
      <c r="M47" s="53">
        <f t="shared" ref="M47:M60" si="23">(J47-I47)/I47</f>
        <v>-7.9997110066444652E-2</v>
      </c>
      <c r="N47"/>
      <c r="O47" s="63">
        <f t="shared" ref="O47:O60" si="24">(I47/C47)*10</f>
        <v>3.0910141569635301</v>
      </c>
      <c r="P47" s="237">
        <f t="shared" ref="P47:P60" si="25">(J47/D47)*10</f>
        <v>3.3150880568281278</v>
      </c>
      <c r="Q47" s="53">
        <f t="shared" ref="Q47:Q60" si="26">(P47-O47)/O47</f>
        <v>7.2492032868823081E-2</v>
      </c>
    </row>
    <row r="48" spans="1:17" ht="20.100000000000001" customHeight="1" x14ac:dyDescent="0.25">
      <c r="A48" s="8" t="s">
        <v>4</v>
      </c>
      <c r="C48" s="19">
        <v>48641.130000000056</v>
      </c>
      <c r="D48" s="140">
        <v>45320.470000000008</v>
      </c>
      <c r="E48" s="214">
        <f t="shared" si="18"/>
        <v>0.27537842848510807</v>
      </c>
      <c r="F48" s="215">
        <f t="shared" si="19"/>
        <v>0.32836439781441418</v>
      </c>
      <c r="G48" s="52">
        <f t="shared" si="20"/>
        <v>-6.8268562017371789E-2</v>
      </c>
      <c r="I48" s="19">
        <v>17322.125999999993</v>
      </c>
      <c r="J48" s="140">
        <v>16210.705999999993</v>
      </c>
      <c r="K48" s="214">
        <f t="shared" si="21"/>
        <v>0.36189362627687122</v>
      </c>
      <c r="L48" s="215">
        <f t="shared" si="22"/>
        <v>0.38875369434820145</v>
      </c>
      <c r="M48" s="52">
        <f t="shared" si="23"/>
        <v>-6.4161870199997417E-2</v>
      </c>
      <c r="O48" s="27">
        <f t="shared" si="24"/>
        <v>3.561209618279833</v>
      </c>
      <c r="P48" s="143">
        <f t="shared" si="25"/>
        <v>3.5769059764825895</v>
      </c>
      <c r="Q48" s="52">
        <f t="shared" si="26"/>
        <v>4.4075917694331888E-3</v>
      </c>
    </row>
    <row r="49" spans="1:17" ht="20.100000000000001" customHeight="1" x14ac:dyDescent="0.25">
      <c r="A49" s="8" t="s">
        <v>5</v>
      </c>
      <c r="C49" s="19">
        <v>45931.410000000011</v>
      </c>
      <c r="D49" s="140">
        <v>35805.55000000001</v>
      </c>
      <c r="E49" s="214">
        <f t="shared" si="18"/>
        <v>0.26003753415895492</v>
      </c>
      <c r="F49" s="215">
        <f t="shared" si="19"/>
        <v>0.25942510887825965</v>
      </c>
      <c r="G49" s="52">
        <f t="shared" si="20"/>
        <v>-0.22045611053525241</v>
      </c>
      <c r="I49" s="19">
        <v>11910.380000000003</v>
      </c>
      <c r="J49" s="140">
        <v>10683.283999999996</v>
      </c>
      <c r="K49" s="214">
        <f t="shared" si="21"/>
        <v>0.24883150073700677</v>
      </c>
      <c r="L49" s="215">
        <f t="shared" si="22"/>
        <v>0.25619896645901985</v>
      </c>
      <c r="M49" s="52">
        <f t="shared" si="23"/>
        <v>-0.10302744328896363</v>
      </c>
      <c r="O49" s="27">
        <f t="shared" si="24"/>
        <v>2.5930795505733437</v>
      </c>
      <c r="P49" s="143">
        <f t="shared" si="25"/>
        <v>2.9836949858332003</v>
      </c>
      <c r="Q49" s="52">
        <f t="shared" si="26"/>
        <v>0.15063765983326249</v>
      </c>
    </row>
    <row r="50" spans="1:17" ht="20.100000000000001" customHeight="1" x14ac:dyDescent="0.25">
      <c r="A50" s="23" t="s">
        <v>38</v>
      </c>
      <c r="B50" s="15"/>
      <c r="C50" s="78">
        <f>C51+C52</f>
        <v>69065.650000000023</v>
      </c>
      <c r="D50" s="210">
        <f>D51+D52</f>
        <v>46037.56</v>
      </c>
      <c r="E50" s="216">
        <f t="shared" si="18"/>
        <v>0.39101045060635903</v>
      </c>
      <c r="F50" s="217">
        <f t="shared" si="19"/>
        <v>0.33355999322701108</v>
      </c>
      <c r="G50" s="53">
        <f t="shared" si="20"/>
        <v>-0.33342319952103566</v>
      </c>
      <c r="I50" s="78">
        <f>I51+I52</f>
        <v>8971.5489999999972</v>
      </c>
      <c r="J50" s="210">
        <f>J51+J52</f>
        <v>6551.5639999999958</v>
      </c>
      <c r="K50" s="216">
        <f t="shared" si="21"/>
        <v>0.18743348252579609</v>
      </c>
      <c r="L50" s="217">
        <f t="shared" si="22"/>
        <v>0.15711497751909631</v>
      </c>
      <c r="M50" s="53">
        <f t="shared" si="23"/>
        <v>-0.26973993008342284</v>
      </c>
      <c r="O50" s="63">
        <f t="shared" si="24"/>
        <v>1.2989885710190223</v>
      </c>
      <c r="P50" s="237">
        <f t="shared" si="25"/>
        <v>1.423091058692076</v>
      </c>
      <c r="Q50" s="53">
        <f t="shared" si="26"/>
        <v>9.5537782580872532E-2</v>
      </c>
    </row>
    <row r="51" spans="1:17" ht="20.100000000000001" customHeight="1" x14ac:dyDescent="0.25">
      <c r="A51" s="8"/>
      <c r="B51" t="s">
        <v>6</v>
      </c>
      <c r="C51" s="31">
        <v>67976.640000000029</v>
      </c>
      <c r="D51" s="141">
        <v>45349.259999999995</v>
      </c>
      <c r="E51" s="214">
        <f t="shared" si="18"/>
        <v>0.38484509502344871</v>
      </c>
      <c r="F51" s="215">
        <f t="shared" si="19"/>
        <v>0.32857299254022071</v>
      </c>
      <c r="G51" s="52">
        <f t="shared" si="20"/>
        <v>-0.3328699388495816</v>
      </c>
      <c r="I51" s="31">
        <v>8697.0239999999976</v>
      </c>
      <c r="J51" s="141">
        <v>6369.3399999999956</v>
      </c>
      <c r="K51" s="214">
        <f t="shared" si="21"/>
        <v>0.18169810987271307</v>
      </c>
      <c r="L51" s="215">
        <f t="shared" si="22"/>
        <v>0.15274501033821555</v>
      </c>
      <c r="M51" s="52">
        <f t="shared" si="23"/>
        <v>-0.26764143688691705</v>
      </c>
      <c r="O51" s="27">
        <f t="shared" si="24"/>
        <v>1.2794136338601017</v>
      </c>
      <c r="P51" s="143">
        <f t="shared" si="25"/>
        <v>1.4045080338686886</v>
      </c>
      <c r="Q51" s="52">
        <f t="shared" si="26"/>
        <v>9.7774790496148095E-2</v>
      </c>
    </row>
    <row r="52" spans="1:17" ht="20.100000000000001" customHeight="1" x14ac:dyDescent="0.25">
      <c r="A52" s="8"/>
      <c r="B52" t="s">
        <v>39</v>
      </c>
      <c r="C52" s="31">
        <v>1089.0099999999998</v>
      </c>
      <c r="D52" s="141">
        <v>688.3</v>
      </c>
      <c r="E52" s="218">
        <f t="shared" si="18"/>
        <v>6.1653555829103293E-3</v>
      </c>
      <c r="F52" s="219">
        <f t="shared" si="19"/>
        <v>4.9870006867903452E-3</v>
      </c>
      <c r="G52" s="52">
        <f t="shared" si="20"/>
        <v>-0.36795805364505368</v>
      </c>
      <c r="I52" s="31">
        <v>274.52499999999998</v>
      </c>
      <c r="J52" s="141">
        <v>182.22400000000002</v>
      </c>
      <c r="K52" s="218">
        <f t="shared" si="21"/>
        <v>5.7353726530830051E-3</v>
      </c>
      <c r="L52" s="219">
        <f t="shared" si="22"/>
        <v>4.3699671808807529E-3</v>
      </c>
      <c r="M52" s="52">
        <f t="shared" si="23"/>
        <v>-0.33622074492304876</v>
      </c>
      <c r="O52" s="27">
        <f t="shared" si="24"/>
        <v>2.5208675769735818</v>
      </c>
      <c r="P52" s="143">
        <f t="shared" si="25"/>
        <v>2.6474502397210524</v>
      </c>
      <c r="Q52" s="52">
        <f t="shared" si="26"/>
        <v>5.021392789677552E-2</v>
      </c>
    </row>
    <row r="53" spans="1:17" ht="20.100000000000001" customHeight="1" x14ac:dyDescent="0.25">
      <c r="A53" s="23" t="s">
        <v>128</v>
      </c>
      <c r="B53" s="15"/>
      <c r="C53" s="78">
        <f>SUM(C54:C56)</f>
        <v>9649.81</v>
      </c>
      <c r="D53" s="210">
        <f>SUM(D54:D56)</f>
        <v>8159.329999999999</v>
      </c>
      <c r="E53" s="216">
        <f t="shared" si="18"/>
        <v>5.4631738879830249E-2</v>
      </c>
      <c r="F53" s="217">
        <f t="shared" si="19"/>
        <v>5.9117513168311875E-2</v>
      </c>
      <c r="G53" s="53">
        <f t="shared" si="20"/>
        <v>-0.15445692713120782</v>
      </c>
      <c r="I53" s="78">
        <f>SUM(I54:I56)</f>
        <v>8152.0219999999999</v>
      </c>
      <c r="J53" s="210">
        <f>SUM(J54:J56)</f>
        <v>7222.2419999999984</v>
      </c>
      <c r="K53" s="216">
        <f t="shared" si="21"/>
        <v>0.17031193532877162</v>
      </c>
      <c r="L53" s="217">
        <f t="shared" si="22"/>
        <v>0.17319870331228904</v>
      </c>
      <c r="M53" s="53">
        <f t="shared" si="23"/>
        <v>-0.11405513871282506</v>
      </c>
      <c r="O53" s="63">
        <f t="shared" si="24"/>
        <v>8.4478575225833463</v>
      </c>
      <c r="P53" s="237">
        <f t="shared" si="25"/>
        <v>8.8515135433914303</v>
      </c>
      <c r="Q53" s="53">
        <f t="shared" si="26"/>
        <v>4.7782058318219169E-2</v>
      </c>
    </row>
    <row r="54" spans="1:17" ht="20.100000000000001" customHeight="1" x14ac:dyDescent="0.25">
      <c r="A54" s="8"/>
      <c r="B54" s="3" t="s">
        <v>7</v>
      </c>
      <c r="C54" s="31">
        <v>8726.64</v>
      </c>
      <c r="D54" s="141">
        <v>7370.5599999999986</v>
      </c>
      <c r="E54" s="214">
        <f t="shared" si="18"/>
        <v>4.9405275106792969E-2</v>
      </c>
      <c r="F54" s="215">
        <f t="shared" si="19"/>
        <v>5.3402568330712538E-2</v>
      </c>
      <c r="G54" s="52">
        <f t="shared" si="20"/>
        <v>-0.15539543283554735</v>
      </c>
      <c r="I54" s="31">
        <v>7165.8419999999996</v>
      </c>
      <c r="J54" s="141">
        <v>6420.275999999998</v>
      </c>
      <c r="K54" s="214">
        <f t="shared" si="21"/>
        <v>0.14970867586964257</v>
      </c>
      <c r="L54" s="215">
        <f t="shared" si="22"/>
        <v>0.15396652149111173</v>
      </c>
      <c r="M54" s="52">
        <f t="shared" si="23"/>
        <v>-0.10404443748550438</v>
      </c>
      <c r="O54" s="27">
        <f t="shared" si="24"/>
        <v>8.2114559555567777</v>
      </c>
      <c r="P54" s="143">
        <f t="shared" si="25"/>
        <v>8.7107031216081268</v>
      </c>
      <c r="Q54" s="52">
        <f t="shared" si="26"/>
        <v>6.0798860610523441E-2</v>
      </c>
    </row>
    <row r="55" spans="1:17" ht="20.100000000000001" customHeight="1" x14ac:dyDescent="0.25">
      <c r="A55" s="8"/>
      <c r="B55" s="3" t="s">
        <v>8</v>
      </c>
      <c r="C55" s="31">
        <v>807.76</v>
      </c>
      <c r="D55" s="141">
        <v>725.34</v>
      </c>
      <c r="E55" s="214">
        <f t="shared" si="18"/>
        <v>4.5730779567236743E-3</v>
      </c>
      <c r="F55" s="215">
        <f t="shared" si="19"/>
        <v>5.2553698651118834E-3</v>
      </c>
      <c r="G55" s="52">
        <f t="shared" si="20"/>
        <v>-0.10203525799742492</v>
      </c>
      <c r="I55" s="31">
        <v>894.62899999999991</v>
      </c>
      <c r="J55" s="141">
        <v>737.03600000000006</v>
      </c>
      <c r="K55" s="214">
        <f t="shared" si="21"/>
        <v>1.8690577183334833E-2</v>
      </c>
      <c r="L55" s="215">
        <f t="shared" si="22"/>
        <v>1.7675076450564285E-2</v>
      </c>
      <c r="M55" s="52">
        <f t="shared" si="23"/>
        <v>-0.17615458474965584</v>
      </c>
      <c r="O55" s="27">
        <f t="shared" si="24"/>
        <v>11.075430821035949</v>
      </c>
      <c r="P55" s="143">
        <f t="shared" si="25"/>
        <v>10.161248517936416</v>
      </c>
      <c r="Q55" s="52">
        <f t="shared" si="26"/>
        <v>-8.2541466591366824E-2</v>
      </c>
    </row>
    <row r="56" spans="1:17" ht="20.100000000000001" customHeight="1" x14ac:dyDescent="0.25">
      <c r="A56" s="32"/>
      <c r="B56" s="33" t="s">
        <v>9</v>
      </c>
      <c r="C56" s="211">
        <v>115.41</v>
      </c>
      <c r="D56" s="212">
        <v>63.429999999999993</v>
      </c>
      <c r="E56" s="218">
        <f t="shared" si="18"/>
        <v>6.5338581631360713E-4</v>
      </c>
      <c r="F56" s="219">
        <f t="shared" si="19"/>
        <v>4.5957497248744959E-4</v>
      </c>
      <c r="G56" s="52">
        <f t="shared" si="20"/>
        <v>-0.45039424659908156</v>
      </c>
      <c r="I56" s="211">
        <v>91.551000000000016</v>
      </c>
      <c r="J56" s="212">
        <v>64.929999999999993</v>
      </c>
      <c r="K56" s="218">
        <f t="shared" si="21"/>
        <v>1.9126822757941984E-3</v>
      </c>
      <c r="L56" s="219">
        <f t="shared" si="22"/>
        <v>1.5571053706130214E-3</v>
      </c>
      <c r="M56" s="52">
        <f t="shared" si="23"/>
        <v>-0.29077781782831447</v>
      </c>
      <c r="O56" s="27">
        <f t="shared" si="24"/>
        <v>7.932674811541462</v>
      </c>
      <c r="P56" s="143">
        <f t="shared" si="25"/>
        <v>10.236481160334227</v>
      </c>
      <c r="Q56" s="52">
        <f t="shared" si="26"/>
        <v>0.29041986511799212</v>
      </c>
    </row>
    <row r="57" spans="1:17" ht="20.100000000000001" customHeight="1" x14ac:dyDescent="0.25">
      <c r="A57" s="8" t="s">
        <v>129</v>
      </c>
      <c r="B57" s="3"/>
      <c r="C57" s="19">
        <v>154.47000000000003</v>
      </c>
      <c r="D57" s="140">
        <v>33.69</v>
      </c>
      <c r="E57" s="214">
        <f t="shared" si="18"/>
        <v>8.7452133303841017E-4</v>
      </c>
      <c r="F57" s="215">
        <f t="shared" si="19"/>
        <v>2.440971279063878E-4</v>
      </c>
      <c r="G57" s="54">
        <f t="shared" si="20"/>
        <v>-0.78189939794134788</v>
      </c>
      <c r="I57" s="19">
        <v>199.791</v>
      </c>
      <c r="J57" s="140">
        <v>56.746000000000002</v>
      </c>
      <c r="K57" s="214">
        <f t="shared" si="21"/>
        <v>4.1740309178840054E-3</v>
      </c>
      <c r="L57" s="215">
        <f t="shared" si="22"/>
        <v>1.3608424666688207E-3</v>
      </c>
      <c r="M57" s="54">
        <f t="shared" si="23"/>
        <v>-0.71597319198562492</v>
      </c>
      <c r="O57" s="238">
        <f t="shared" si="24"/>
        <v>12.933967760730237</v>
      </c>
      <c r="P57" s="239">
        <f t="shared" si="25"/>
        <v>16.84357376075987</v>
      </c>
      <c r="Q57" s="54">
        <f t="shared" si="26"/>
        <v>0.30227429605166278</v>
      </c>
    </row>
    <row r="58" spans="1:17" ht="20.100000000000001" customHeight="1" x14ac:dyDescent="0.25">
      <c r="A58" s="8" t="s">
        <v>10</v>
      </c>
      <c r="C58" s="19">
        <v>1393.1600000000008</v>
      </c>
      <c r="D58" s="140">
        <v>845.05999999999983</v>
      </c>
      <c r="E58" s="214">
        <f t="shared" si="18"/>
        <v>7.8872799918158348E-3</v>
      </c>
      <c r="F58" s="215">
        <f t="shared" si="19"/>
        <v>6.1227877384556857E-3</v>
      </c>
      <c r="G58" s="52">
        <f t="shared" si="20"/>
        <v>-0.39342214820982557</v>
      </c>
      <c r="I58" s="19">
        <v>948.31799999999998</v>
      </c>
      <c r="J58" s="140">
        <v>621.57799999999997</v>
      </c>
      <c r="K58" s="214">
        <f t="shared" si="21"/>
        <v>1.9812247058105342E-2</v>
      </c>
      <c r="L58" s="215">
        <f t="shared" si="22"/>
        <v>1.4906244294700458E-2</v>
      </c>
      <c r="M58" s="52">
        <f t="shared" si="23"/>
        <v>-0.34454687140811419</v>
      </c>
      <c r="O58" s="27">
        <f t="shared" si="24"/>
        <v>6.8069568463062344</v>
      </c>
      <c r="P58" s="143">
        <f t="shared" si="25"/>
        <v>7.3554303836413997</v>
      </c>
      <c r="Q58" s="52">
        <f t="shared" si="26"/>
        <v>8.0575439174818922E-2</v>
      </c>
    </row>
    <row r="59" spans="1:17" ht="20.100000000000001" customHeight="1" thickBot="1" x14ac:dyDescent="0.3">
      <c r="A59" s="8" t="s">
        <v>11</v>
      </c>
      <c r="B59" s="10"/>
      <c r="C59" s="21">
        <v>1798.14</v>
      </c>
      <c r="D59" s="142">
        <v>1817.17</v>
      </c>
      <c r="E59" s="220">
        <f t="shared" si="18"/>
        <v>1.018004654489342E-2</v>
      </c>
      <c r="F59" s="221">
        <f t="shared" si="19"/>
        <v>1.3166102045641163E-2</v>
      </c>
      <c r="G59" s="55">
        <f t="shared" si="20"/>
        <v>1.058315815231293E-2</v>
      </c>
      <c r="I59" s="21">
        <v>361.05599999999998</v>
      </c>
      <c r="J59" s="142">
        <v>353.04900000000004</v>
      </c>
      <c r="K59" s="220">
        <f t="shared" si="21"/>
        <v>7.5431771555652029E-3</v>
      </c>
      <c r="L59" s="221">
        <f t="shared" si="22"/>
        <v>8.4665716000239758E-3</v>
      </c>
      <c r="M59" s="55">
        <f t="shared" si="23"/>
        <v>-2.2176615261898288E-2</v>
      </c>
      <c r="O59" s="240">
        <f t="shared" si="24"/>
        <v>2.0079415395909104</v>
      </c>
      <c r="P59" s="241">
        <f t="shared" si="25"/>
        <v>1.9428506964125536</v>
      </c>
      <c r="Q59" s="55">
        <f t="shared" si="26"/>
        <v>-3.2416702326711226E-2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176633.77000000011</v>
      </c>
      <c r="D60" s="226">
        <f>D48+D49+D50+D53+D57+D58+D59</f>
        <v>138018.83000000002</v>
      </c>
      <c r="E60" s="222">
        <f>E48+E49+E50+E53+E57+E58+E59</f>
        <v>1</v>
      </c>
      <c r="F60" s="223">
        <f>F48+F49+F50+F53+F57+F58+F59</f>
        <v>1</v>
      </c>
      <c r="G60" s="55">
        <f t="shared" si="20"/>
        <v>-0.21861583999480996</v>
      </c>
      <c r="H60" s="1"/>
      <c r="I60" s="213">
        <f>I48+I49+I50+I53+I57+I58+I59</f>
        <v>47865.241999999984</v>
      </c>
      <c r="J60" s="226">
        <f>J48+J49+J50+J53+J57+J58+J59</f>
        <v>41699.168999999987</v>
      </c>
      <c r="K60" s="222">
        <f>K48+K49+K50+K53+K57+K58+K59</f>
        <v>1.0000000000000004</v>
      </c>
      <c r="L60" s="223">
        <f>L48+L49+L50+L53+L57+L58+L59</f>
        <v>0.99999999999999989</v>
      </c>
      <c r="M60" s="55">
        <f t="shared" si="23"/>
        <v>-0.12882151520303603</v>
      </c>
      <c r="N60" s="1"/>
      <c r="O60" s="24">
        <f t="shared" si="24"/>
        <v>2.7098579167505714</v>
      </c>
      <c r="P60" s="242">
        <f t="shared" si="25"/>
        <v>3.0212666633965801</v>
      </c>
      <c r="Q60" s="55">
        <f t="shared" si="26"/>
        <v>0.11491700163358502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2"/>
      <c r="M4" s="372" t="s">
        <v>104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153</v>
      </c>
      <c r="F5" s="360"/>
      <c r="G5" s="364" t="str">
        <f>E5</f>
        <v>jan-abr</v>
      </c>
      <c r="H5" s="364"/>
      <c r="I5" s="131" t="s">
        <v>150</v>
      </c>
      <c r="K5" s="359" t="str">
        <f>E5</f>
        <v>jan-abr</v>
      </c>
      <c r="L5" s="364"/>
      <c r="M5" s="365" t="str">
        <f>E5</f>
        <v>jan-abr</v>
      </c>
      <c r="N5" s="366"/>
      <c r="O5" s="131" t="str">
        <f>I5</f>
        <v>2025 /2024</v>
      </c>
      <c r="Q5" s="359" t="str">
        <f>E5</f>
        <v>jan-abr</v>
      </c>
      <c r="R5" s="360"/>
      <c r="S5" s="131" t="str">
        <f>O5</f>
        <v>2025 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528918.40000000061</v>
      </c>
      <c r="F7" s="145">
        <v>524175.63000000035</v>
      </c>
      <c r="G7" s="243">
        <f>E7/E15</f>
        <v>0.47347151876958332</v>
      </c>
      <c r="H7" s="244">
        <f>F7/F15</f>
        <v>0.47668015377132661</v>
      </c>
      <c r="I7" s="164">
        <f t="shared" ref="I7:I11" si="0">(F7-E7)/E7</f>
        <v>-8.9669219297348057E-3</v>
      </c>
      <c r="J7" s="1"/>
      <c r="K7" s="17">
        <v>134641.78299999994</v>
      </c>
      <c r="L7" s="145">
        <v>132453.451</v>
      </c>
      <c r="M7" s="243">
        <f>K7/K15</f>
        <v>0.45024477103753141</v>
      </c>
      <c r="N7" s="244">
        <f>L7/L15</f>
        <v>0.4497641904833774</v>
      </c>
      <c r="O7" s="164">
        <f t="shared" ref="O7:O18" si="1">(L7-K7)/K7</f>
        <v>-1.6252993322287908E-2</v>
      </c>
      <c r="P7" s="1"/>
      <c r="Q7" s="187">
        <f t="shared" ref="Q7:Q18" si="2">(K7/E7)*10</f>
        <v>2.5456059573650642</v>
      </c>
      <c r="R7" s="188">
        <f t="shared" ref="R7:R18" si="3">(L7/F7)*10</f>
        <v>2.5268906721207145</v>
      </c>
      <c r="S7" s="55">
        <f>(R7-Q7)/Q7</f>
        <v>-7.3519961682214831E-3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369094.90000000061</v>
      </c>
      <c r="F8" s="181">
        <v>361533.19000000041</v>
      </c>
      <c r="G8" s="245">
        <f>E8/E7</f>
        <v>0.69782957068614027</v>
      </c>
      <c r="H8" s="246">
        <f>F8/F7</f>
        <v>0.68971766199813633</v>
      </c>
      <c r="I8" s="206">
        <f t="shared" si="0"/>
        <v>-2.0487170101781908E-2</v>
      </c>
      <c r="K8" s="180">
        <v>119546.78999999994</v>
      </c>
      <c r="L8" s="181">
        <v>116679.75000000003</v>
      </c>
      <c r="M8" s="250">
        <f>K8/K7</f>
        <v>0.88788775175385182</v>
      </c>
      <c r="N8" s="246">
        <f>L8/L7</f>
        <v>0.88091136258880887</v>
      </c>
      <c r="O8" s="207">
        <f t="shared" si="1"/>
        <v>-2.3982576194642346E-2</v>
      </c>
      <c r="Q8" s="189">
        <f t="shared" si="2"/>
        <v>3.2389174166318675</v>
      </c>
      <c r="R8" s="190">
        <f t="shared" si="3"/>
        <v>3.2273592916877121</v>
      </c>
      <c r="S8" s="182">
        <f t="shared" ref="S8:S18" si="4">(R8-Q8)/Q8</f>
        <v>-3.568514863887655E-3</v>
      </c>
    </row>
    <row r="9" spans="1:19" ht="24" customHeight="1" x14ac:dyDescent="0.25">
      <c r="A9" s="8"/>
      <c r="B9" t="s">
        <v>37</v>
      </c>
      <c r="E9" s="19">
        <v>62848.270000000019</v>
      </c>
      <c r="F9" s="140">
        <v>58725.410000000018</v>
      </c>
      <c r="G9" s="247">
        <f>E9/E7</f>
        <v>0.11882413241815741</v>
      </c>
      <c r="H9" s="215">
        <f>F9/F7</f>
        <v>0.11203384255006281</v>
      </c>
      <c r="I9" s="182">
        <f t="shared" ref="I9:I10" si="5">(F9-E9)/E9</f>
        <v>-6.5600214612112628E-2</v>
      </c>
      <c r="K9" s="19">
        <v>8904.4820000000018</v>
      </c>
      <c r="L9" s="140">
        <v>8816.8629999999903</v>
      </c>
      <c r="M9" s="247">
        <f>K9/K7</f>
        <v>6.6134611422963743E-2</v>
      </c>
      <c r="N9" s="215">
        <f>L9/L7</f>
        <v>6.6565747690484789E-2</v>
      </c>
      <c r="O9" s="182">
        <f t="shared" si="1"/>
        <v>-9.8398761432738589E-3</v>
      </c>
      <c r="Q9" s="189">
        <f t="shared" si="2"/>
        <v>1.4168221336880074</v>
      </c>
      <c r="R9" s="190">
        <f t="shared" si="3"/>
        <v>1.5013710419390836</v>
      </c>
      <c r="S9" s="182">
        <f t="shared" si="4"/>
        <v>5.9675033471558094E-2</v>
      </c>
    </row>
    <row r="10" spans="1:19" ht="24" customHeight="1" thickBot="1" x14ac:dyDescent="0.3">
      <c r="A10" s="8"/>
      <c r="B10" t="s">
        <v>36</v>
      </c>
      <c r="E10" s="19">
        <v>96975.23</v>
      </c>
      <c r="F10" s="140">
        <v>103917.02999999993</v>
      </c>
      <c r="G10" s="247">
        <f>E10/E7</f>
        <v>0.18334629689570242</v>
      </c>
      <c r="H10" s="215">
        <f>F10/F7</f>
        <v>0.19824849545180087</v>
      </c>
      <c r="I10" s="186">
        <f t="shared" si="5"/>
        <v>7.1583228005748789E-2</v>
      </c>
      <c r="K10" s="19">
        <v>6190.5110000000013</v>
      </c>
      <c r="L10" s="140">
        <v>6956.8380000000025</v>
      </c>
      <c r="M10" s="247">
        <f>K10/K7</f>
        <v>4.5977636823184405E-2</v>
      </c>
      <c r="N10" s="215">
        <f>L10/L7</f>
        <v>5.2522889720706505E-2</v>
      </c>
      <c r="O10" s="209">
        <f t="shared" si="1"/>
        <v>0.12379058853138311</v>
      </c>
      <c r="Q10" s="189">
        <f t="shared" si="2"/>
        <v>0.63836002245109413</v>
      </c>
      <c r="R10" s="190">
        <f t="shared" si="3"/>
        <v>0.66946081888599085</v>
      </c>
      <c r="S10" s="182">
        <f t="shared" si="4"/>
        <v>4.871983730353259E-2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588188.71000000054</v>
      </c>
      <c r="F11" s="145">
        <v>575462.40999999992</v>
      </c>
      <c r="G11" s="243">
        <f>E11/E15</f>
        <v>0.52652848123041651</v>
      </c>
      <c r="H11" s="244">
        <f>F11/F15</f>
        <v>0.52331984622867334</v>
      </c>
      <c r="I11" s="164">
        <f t="shared" si="0"/>
        <v>-2.1636423453283586E-2</v>
      </c>
      <c r="J11" s="1"/>
      <c r="K11" s="17">
        <v>164399.51999999979</v>
      </c>
      <c r="L11" s="145">
        <v>162041.87300000014</v>
      </c>
      <c r="M11" s="243">
        <f>K11/K15</f>
        <v>0.54975522896246853</v>
      </c>
      <c r="N11" s="244">
        <f>L11/L15</f>
        <v>0.55023580951662265</v>
      </c>
      <c r="O11" s="164">
        <f t="shared" si="1"/>
        <v>-1.4340960362899181E-2</v>
      </c>
      <c r="Q11" s="191">
        <f t="shared" si="2"/>
        <v>2.7950131854791915</v>
      </c>
      <c r="R11" s="192">
        <f t="shared" si="3"/>
        <v>2.8158550442938601</v>
      </c>
      <c r="S11" s="57">
        <f t="shared" si="4"/>
        <v>7.4568016075728695E-3</v>
      </c>
    </row>
    <row r="12" spans="1:19" s="3" customFormat="1" ht="24" customHeight="1" x14ac:dyDescent="0.25">
      <c r="A12" s="46"/>
      <c r="B12" s="3" t="s">
        <v>33</v>
      </c>
      <c r="E12" s="31">
        <v>452305.13000000059</v>
      </c>
      <c r="F12" s="141">
        <v>420682.76999999996</v>
      </c>
      <c r="G12" s="247">
        <f>E12/E11</f>
        <v>0.76897961880295218</v>
      </c>
      <c r="H12" s="215">
        <f>F12/F11</f>
        <v>0.73103431725453627</v>
      </c>
      <c r="I12" s="206">
        <f t="shared" ref="I12:I18" si="6">(F12-E12)/E12</f>
        <v>-6.9913777011550993E-2</v>
      </c>
      <c r="K12" s="31">
        <v>150544.69199999978</v>
      </c>
      <c r="L12" s="141">
        <v>146407.40800000011</v>
      </c>
      <c r="M12" s="247">
        <f>K12/K11</f>
        <v>0.91572464445151647</v>
      </c>
      <c r="N12" s="215">
        <f>L12/L11</f>
        <v>0.90351589554880041</v>
      </c>
      <c r="O12" s="206">
        <f t="shared" si="1"/>
        <v>-2.748209813999733E-2</v>
      </c>
      <c r="Q12" s="189">
        <f t="shared" si="2"/>
        <v>3.3283878960205375</v>
      </c>
      <c r="R12" s="190">
        <f t="shared" si="3"/>
        <v>3.4802330506666608</v>
      </c>
      <c r="S12" s="182">
        <f t="shared" si="4"/>
        <v>4.5621231475956044E-2</v>
      </c>
    </row>
    <row r="13" spans="1:19" ht="24" customHeight="1" x14ac:dyDescent="0.25">
      <c r="A13" s="8"/>
      <c r="B13" s="3" t="s">
        <v>37</v>
      </c>
      <c r="D13" s="3"/>
      <c r="E13" s="19">
        <v>45539.869999999988</v>
      </c>
      <c r="F13" s="140">
        <v>53070.750000000022</v>
      </c>
      <c r="G13" s="247">
        <f>E13/E11</f>
        <v>7.7423910431738727E-2</v>
      </c>
      <c r="H13" s="215">
        <f>F13/F11</f>
        <v>9.2222791754547492E-2</v>
      </c>
      <c r="I13" s="182">
        <f t="shared" ref="I13:I14" si="7">(F13-E13)/E13</f>
        <v>0.16536893934919084</v>
      </c>
      <c r="K13" s="19">
        <v>5639.4800000000014</v>
      </c>
      <c r="L13" s="140">
        <v>6595.5370000000003</v>
      </c>
      <c r="M13" s="247">
        <f>K13/K11</f>
        <v>3.4303506482257419E-2</v>
      </c>
      <c r="N13" s="215">
        <f>L13/L11</f>
        <v>4.070267072264707E-2</v>
      </c>
      <c r="O13" s="182">
        <f t="shared" si="1"/>
        <v>0.1695292828416802</v>
      </c>
      <c r="Q13" s="189">
        <f t="shared" si="2"/>
        <v>1.2383610229893065</v>
      </c>
      <c r="R13" s="190">
        <f t="shared" si="3"/>
        <v>1.2427819467409067</v>
      </c>
      <c r="S13" s="182">
        <f t="shared" si="4"/>
        <v>3.5699797308933615E-3</v>
      </c>
    </row>
    <row r="14" spans="1:19" ht="24" customHeight="1" thickBot="1" x14ac:dyDescent="0.3">
      <c r="A14" s="8"/>
      <c r="B14" t="s">
        <v>36</v>
      </c>
      <c r="E14" s="19">
        <v>90343.709999999992</v>
      </c>
      <c r="F14" s="140">
        <v>101708.89</v>
      </c>
      <c r="G14" s="247">
        <f>E14/E11</f>
        <v>0.15359647076530916</v>
      </c>
      <c r="H14" s="215">
        <f>F14/F11</f>
        <v>0.17674289099091636</v>
      </c>
      <c r="I14" s="186">
        <f t="shared" si="7"/>
        <v>0.12579935005989912</v>
      </c>
      <c r="K14" s="19">
        <v>8215.348</v>
      </c>
      <c r="L14" s="140">
        <v>9038.9280000000017</v>
      </c>
      <c r="M14" s="247">
        <f>K14/K11</f>
        <v>4.9971849066226051E-2</v>
      </c>
      <c r="N14" s="215">
        <f>L14/L11</f>
        <v>5.5781433728552335E-2</v>
      </c>
      <c r="O14" s="209">
        <f t="shared" si="1"/>
        <v>0.10024894867508981</v>
      </c>
      <c r="Q14" s="189">
        <f t="shared" si="2"/>
        <v>0.90934366100307373</v>
      </c>
      <c r="R14" s="190">
        <f t="shared" si="3"/>
        <v>0.88870579553075468</v>
      </c>
      <c r="S14" s="182">
        <f t="shared" si="4"/>
        <v>-2.2695342099326835E-2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1117107.1100000013</v>
      </c>
      <c r="F15" s="145">
        <v>1099638.0400000003</v>
      </c>
      <c r="G15" s="243">
        <f>G7+G11</f>
        <v>0.99999999999999978</v>
      </c>
      <c r="H15" s="244">
        <f>H7+H11</f>
        <v>1</v>
      </c>
      <c r="I15" s="164">
        <f t="shared" si="6"/>
        <v>-1.5637775324875498E-2</v>
      </c>
      <c r="J15" s="1"/>
      <c r="K15" s="17">
        <v>299041.30299999972</v>
      </c>
      <c r="L15" s="145">
        <v>294495.32400000014</v>
      </c>
      <c r="M15" s="243">
        <f>M7+M11</f>
        <v>1</v>
      </c>
      <c r="N15" s="244">
        <f>N7+N11</f>
        <v>1</v>
      </c>
      <c r="O15" s="164">
        <f t="shared" si="1"/>
        <v>-1.5201843204915372E-2</v>
      </c>
      <c r="Q15" s="191">
        <f t="shared" si="2"/>
        <v>2.6769259663918832</v>
      </c>
      <c r="R15" s="192">
        <f t="shared" si="3"/>
        <v>2.6781114629319305</v>
      </c>
      <c r="S15" s="57">
        <f t="shared" si="4"/>
        <v>4.4285742487125038E-4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821400.03000000119</v>
      </c>
      <c r="F16" s="181">
        <f t="shared" ref="F16:F17" si="8">F8+F12</f>
        <v>782215.96000000043</v>
      </c>
      <c r="G16" s="245">
        <f>E16/E15</f>
        <v>0.73529209746055624</v>
      </c>
      <c r="H16" s="246">
        <f>F16/F15</f>
        <v>0.71133948767359867</v>
      </c>
      <c r="I16" s="207">
        <f t="shared" si="6"/>
        <v>-4.7704003614415146E-2</v>
      </c>
      <c r="J16" s="3"/>
      <c r="K16" s="180">
        <f t="shared" ref="K16:L18" si="9">K8+K12</f>
        <v>270091.48199999973</v>
      </c>
      <c r="L16" s="181">
        <f t="shared" si="9"/>
        <v>263087.15800000017</v>
      </c>
      <c r="M16" s="250">
        <f>K16/K15</f>
        <v>0.90319122907246019</v>
      </c>
      <c r="N16" s="246">
        <f>L16/L15</f>
        <v>0.89334918608079517</v>
      </c>
      <c r="O16" s="207">
        <f t="shared" si="1"/>
        <v>-2.5933154011867594E-2</v>
      </c>
      <c r="P16" s="3"/>
      <c r="Q16" s="189">
        <f t="shared" si="2"/>
        <v>3.2881844671955922</v>
      </c>
      <c r="R16" s="190">
        <f t="shared" si="3"/>
        <v>3.3633570708529144</v>
      </c>
      <c r="S16" s="182">
        <f t="shared" si="4"/>
        <v>2.2861431409118883E-2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108388.14000000001</v>
      </c>
      <c r="F17" s="140">
        <f t="shared" si="8"/>
        <v>111796.16000000003</v>
      </c>
      <c r="G17" s="248">
        <f>E17/E15</f>
        <v>9.7025736413046279E-2</v>
      </c>
      <c r="H17" s="215">
        <f>F17/F15</f>
        <v>0.10166632649412528</v>
      </c>
      <c r="I17" s="182">
        <f t="shared" si="6"/>
        <v>3.1442739030303667E-2</v>
      </c>
      <c r="K17" s="19">
        <f t="shared" si="9"/>
        <v>14543.962000000003</v>
      </c>
      <c r="L17" s="140">
        <f t="shared" si="9"/>
        <v>15412.399999999991</v>
      </c>
      <c r="M17" s="247">
        <f>K17/K15</f>
        <v>4.8635295038157375E-2</v>
      </c>
      <c r="N17" s="215">
        <f>L17/L15</f>
        <v>5.2334956598495887E-2</v>
      </c>
      <c r="O17" s="182">
        <f t="shared" si="1"/>
        <v>5.9711239619574585E-2</v>
      </c>
      <c r="Q17" s="189">
        <f t="shared" si="2"/>
        <v>1.3418407216878159</v>
      </c>
      <c r="R17" s="190">
        <f t="shared" si="3"/>
        <v>1.3786162243855231</v>
      </c>
      <c r="S17" s="182">
        <f t="shared" si="4"/>
        <v>2.7406757078775847E-2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187318.94</v>
      </c>
      <c r="F18" s="142">
        <f>F10+F14</f>
        <v>205625.91999999993</v>
      </c>
      <c r="G18" s="249">
        <f>E18/E15</f>
        <v>0.1676821661263975</v>
      </c>
      <c r="H18" s="221">
        <f>F18/F15</f>
        <v>0.18699418583227612</v>
      </c>
      <c r="I18" s="208">
        <f t="shared" si="6"/>
        <v>9.7731601513439709E-2</v>
      </c>
      <c r="K18" s="21">
        <f t="shared" si="9"/>
        <v>14405.859</v>
      </c>
      <c r="L18" s="142">
        <f t="shared" si="9"/>
        <v>15995.766000000003</v>
      </c>
      <c r="M18" s="249">
        <f>K18/K15</f>
        <v>4.8173475889382457E-2</v>
      </c>
      <c r="N18" s="221">
        <f>L18/L15</f>
        <v>5.4315857320709093E-2</v>
      </c>
      <c r="O18" s="208">
        <f t="shared" si="1"/>
        <v>0.11036530345049211</v>
      </c>
      <c r="Q18" s="193">
        <f t="shared" si="2"/>
        <v>0.76905512064076376</v>
      </c>
      <c r="R18" s="194">
        <f t="shared" si="3"/>
        <v>0.77790611222554085</v>
      </c>
      <c r="S18" s="186">
        <f t="shared" si="4"/>
        <v>1.1508917042776587E-2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/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157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2"/>
      <c r="M4" s="372" t="s">
        <v>13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76</v>
      </c>
      <c r="F5" s="360"/>
      <c r="G5" s="364" t="str">
        <f>E5</f>
        <v>abril</v>
      </c>
      <c r="H5" s="364"/>
      <c r="I5" s="131" t="s">
        <v>150</v>
      </c>
      <c r="K5" s="359" t="str">
        <f>E5</f>
        <v>abril</v>
      </c>
      <c r="L5" s="364"/>
      <c r="M5" s="365" t="str">
        <f>E5</f>
        <v>abril</v>
      </c>
      <c r="N5" s="366"/>
      <c r="O5" s="131" t="str">
        <f>I5</f>
        <v>2025 /2024</v>
      </c>
      <c r="Q5" s="359" t="str">
        <f>E5</f>
        <v>abril</v>
      </c>
      <c r="R5" s="360"/>
      <c r="S5" s="131" t="str">
        <f>O5</f>
        <v>2025 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153539.14000000001</v>
      </c>
      <c r="F7" s="145">
        <v>141756.85999999999</v>
      </c>
      <c r="G7" s="243">
        <f>E7/E15</f>
        <v>0.46502646143803877</v>
      </c>
      <c r="H7" s="244">
        <f>F7/F15</f>
        <v>0.50668040529182501</v>
      </c>
      <c r="I7" s="164">
        <f t="shared" ref="I7:I18" si="0">(F7-E7)/E7</f>
        <v>-7.6737957500608814E-2</v>
      </c>
      <c r="J7" s="1"/>
      <c r="K7" s="17">
        <v>36595.036000000007</v>
      </c>
      <c r="L7" s="145">
        <v>35126.49000000002</v>
      </c>
      <c r="M7" s="243">
        <f>K7/K15</f>
        <v>0.43328102708826038</v>
      </c>
      <c r="N7" s="244">
        <f>L7/L15</f>
        <v>0.45722341281836598</v>
      </c>
      <c r="O7" s="164">
        <f t="shared" ref="O7:O18" si="1">(L7-K7)/K7</f>
        <v>-4.012965037115928E-2</v>
      </c>
      <c r="P7" s="1"/>
      <c r="Q7" s="187">
        <f t="shared" ref="Q7:R18" si="2">(K7/E7)*10</f>
        <v>2.3834336964502993</v>
      </c>
      <c r="R7" s="188">
        <f t="shared" si="2"/>
        <v>2.4779393392319795</v>
      </c>
      <c r="S7" s="55">
        <f>(R7-Q7)/Q7</f>
        <v>3.96510475296332E-2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102010.93000000002</v>
      </c>
      <c r="F8" s="181">
        <v>96359.969999999972</v>
      </c>
      <c r="G8" s="245">
        <f>E8/E7</f>
        <v>0.66439690882728675</v>
      </c>
      <c r="H8" s="246">
        <f>F8/F7</f>
        <v>0.67975525135079873</v>
      </c>
      <c r="I8" s="206">
        <f t="shared" si="0"/>
        <v>-5.5395632605251703E-2</v>
      </c>
      <c r="K8" s="180">
        <v>32128.98000000001</v>
      </c>
      <c r="L8" s="181">
        <v>30473.199000000022</v>
      </c>
      <c r="M8" s="250">
        <f>K8/K7</f>
        <v>0.87796005993818405</v>
      </c>
      <c r="N8" s="246">
        <f>L8/L7</f>
        <v>0.86752758388327456</v>
      </c>
      <c r="O8" s="207">
        <f t="shared" si="1"/>
        <v>-5.1535436232335655E-2</v>
      </c>
      <c r="Q8" s="189">
        <f t="shared" si="2"/>
        <v>3.1495625027631844</v>
      </c>
      <c r="R8" s="190">
        <f t="shared" si="2"/>
        <v>3.1624334254151423</v>
      </c>
      <c r="S8" s="182">
        <f t="shared" ref="S8:S18" si="3">(R8-Q8)/Q8</f>
        <v>4.086574767341789E-3</v>
      </c>
    </row>
    <row r="9" spans="1:19" ht="24" customHeight="1" x14ac:dyDescent="0.25">
      <c r="A9" s="8"/>
      <c r="B9" t="s">
        <v>37</v>
      </c>
      <c r="E9" s="19">
        <v>17384.910000000003</v>
      </c>
      <c r="F9" s="140">
        <v>14726.610000000008</v>
      </c>
      <c r="G9" s="247">
        <f>E9/E7</f>
        <v>0.11322787140790291</v>
      </c>
      <c r="H9" s="215">
        <f>F9/F7</f>
        <v>0.10388640098264035</v>
      </c>
      <c r="I9" s="182">
        <f t="shared" si="0"/>
        <v>-0.15290847062193563</v>
      </c>
      <c r="K9" s="19">
        <v>2470.3290000000006</v>
      </c>
      <c r="L9" s="140">
        <v>2179.4289999999992</v>
      </c>
      <c r="M9" s="247">
        <f>K9/K7</f>
        <v>6.7504483394960998E-2</v>
      </c>
      <c r="N9" s="215">
        <f>L9/L7</f>
        <v>6.2045168760100938E-2</v>
      </c>
      <c r="O9" s="182">
        <f t="shared" si="1"/>
        <v>-0.11775759423137622</v>
      </c>
      <c r="Q9" s="189">
        <f t="shared" si="2"/>
        <v>1.4209616270662317</v>
      </c>
      <c r="R9" s="190">
        <f t="shared" si="2"/>
        <v>1.4799257941916013</v>
      </c>
      <c r="S9" s="182">
        <f t="shared" si="3"/>
        <v>4.1495960202042256E-2</v>
      </c>
    </row>
    <row r="10" spans="1:19" ht="24" customHeight="1" thickBot="1" x14ac:dyDescent="0.3">
      <c r="A10" s="8"/>
      <c r="B10" t="s">
        <v>36</v>
      </c>
      <c r="E10" s="19">
        <v>34143.300000000003</v>
      </c>
      <c r="F10" s="140">
        <v>30670.28</v>
      </c>
      <c r="G10" s="247">
        <f>E10/E7</f>
        <v>0.22237521976481045</v>
      </c>
      <c r="H10" s="215">
        <f>F10/F7</f>
        <v>0.21635834766656092</v>
      </c>
      <c r="I10" s="186">
        <f t="shared" si="0"/>
        <v>-0.10171893167912896</v>
      </c>
      <c r="K10" s="19">
        <v>1995.7270000000005</v>
      </c>
      <c r="L10" s="140">
        <v>2473.8620000000005</v>
      </c>
      <c r="M10" s="247">
        <f>K10/K7</f>
        <v>5.4535456666855039E-2</v>
      </c>
      <c r="N10" s="215">
        <f>L10/L7</f>
        <v>7.0427247356624562E-2</v>
      </c>
      <c r="O10" s="209">
        <f t="shared" si="1"/>
        <v>0.23957936130542898</v>
      </c>
      <c r="Q10" s="189">
        <f t="shared" si="2"/>
        <v>0.58451497072632119</v>
      </c>
      <c r="R10" s="190">
        <f t="shared" si="2"/>
        <v>0.80659909202002733</v>
      </c>
      <c r="S10" s="182">
        <f t="shared" si="3"/>
        <v>0.37994599354357567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176633.7699999999</v>
      </c>
      <c r="F11" s="145">
        <v>138018.83000000002</v>
      </c>
      <c r="G11" s="243">
        <f>E11/E15</f>
        <v>0.53497353856196117</v>
      </c>
      <c r="H11" s="244">
        <f>F11/F15</f>
        <v>0.49331959470817505</v>
      </c>
      <c r="I11" s="164">
        <f t="shared" si="0"/>
        <v>-0.21861583999480907</v>
      </c>
      <c r="J11" s="1"/>
      <c r="K11" s="17">
        <v>47865.241999999991</v>
      </c>
      <c r="L11" s="145">
        <v>41699.169000000002</v>
      </c>
      <c r="M11" s="243">
        <f>K11/K15</f>
        <v>0.56671897291173945</v>
      </c>
      <c r="N11" s="244">
        <f>L11/L15</f>
        <v>0.54277658718163413</v>
      </c>
      <c r="O11" s="164">
        <f t="shared" si="1"/>
        <v>-0.12882151520303586</v>
      </c>
      <c r="Q11" s="191">
        <f t="shared" si="2"/>
        <v>2.709857916750575</v>
      </c>
      <c r="R11" s="192">
        <f t="shared" si="2"/>
        <v>3.021266663396581</v>
      </c>
      <c r="S11" s="57">
        <f t="shared" si="3"/>
        <v>0.11491700163358388</v>
      </c>
    </row>
    <row r="12" spans="1:19" s="3" customFormat="1" ht="24" customHeight="1" x14ac:dyDescent="0.25">
      <c r="A12" s="46"/>
      <c r="B12" s="3" t="s">
        <v>33</v>
      </c>
      <c r="E12" s="31">
        <v>134102.65999999989</v>
      </c>
      <c r="F12" s="141">
        <v>108562.23000000003</v>
      </c>
      <c r="G12" s="247">
        <f>E12/E11</f>
        <v>0.75921303157374698</v>
      </c>
      <c r="H12" s="215">
        <f>F12/F11</f>
        <v>0.78657549843017804</v>
      </c>
      <c r="I12" s="206">
        <f t="shared" si="0"/>
        <v>-0.19045431313592051</v>
      </c>
      <c r="K12" s="31">
        <v>43554.799999999988</v>
      </c>
      <c r="L12" s="141">
        <v>38466.807000000001</v>
      </c>
      <c r="M12" s="247">
        <f>K12/K11</f>
        <v>0.90994630299790391</v>
      </c>
      <c r="N12" s="215">
        <f>L12/L11</f>
        <v>0.92248377899329359</v>
      </c>
      <c r="O12" s="206">
        <f t="shared" si="1"/>
        <v>-0.11681819225435518</v>
      </c>
      <c r="Q12" s="189">
        <f t="shared" si="2"/>
        <v>3.2478699527660391</v>
      </c>
      <c r="R12" s="190">
        <f t="shared" si="2"/>
        <v>3.5432955826349541</v>
      </c>
      <c r="S12" s="182">
        <f t="shared" si="3"/>
        <v>9.0959808787084193E-2</v>
      </c>
    </row>
    <row r="13" spans="1:19" ht="24" customHeight="1" x14ac:dyDescent="0.25">
      <c r="A13" s="8"/>
      <c r="B13" s="3" t="s">
        <v>37</v>
      </c>
      <c r="D13" s="3"/>
      <c r="E13" s="19">
        <v>13447.420000000004</v>
      </c>
      <c r="F13" s="140">
        <v>12130.35</v>
      </c>
      <c r="G13" s="247">
        <f>E13/E11</f>
        <v>7.6131647985546655E-2</v>
      </c>
      <c r="H13" s="215">
        <f>F13/F11</f>
        <v>8.7889094553257691E-2</v>
      </c>
      <c r="I13" s="182">
        <f t="shared" si="0"/>
        <v>-9.7942207501513529E-2</v>
      </c>
      <c r="K13" s="19">
        <v>1661.4450000000002</v>
      </c>
      <c r="L13" s="140">
        <v>1652.7829999999999</v>
      </c>
      <c r="M13" s="247">
        <f>K13/K11</f>
        <v>3.4710886868596642E-2</v>
      </c>
      <c r="N13" s="215">
        <f>L13/L11</f>
        <v>3.9635873798827978E-2</v>
      </c>
      <c r="O13" s="182">
        <f t="shared" si="1"/>
        <v>-5.2135340020285116E-3</v>
      </c>
      <c r="Q13" s="189">
        <f t="shared" si="2"/>
        <v>1.2355120907951114</v>
      </c>
      <c r="R13" s="190">
        <f t="shared" si="2"/>
        <v>1.3625188061350249</v>
      </c>
      <c r="S13" s="182">
        <f t="shared" si="3"/>
        <v>0.10279682108021991</v>
      </c>
    </row>
    <row r="14" spans="1:19" ht="24" customHeight="1" thickBot="1" x14ac:dyDescent="0.3">
      <c r="A14" s="8"/>
      <c r="B14" t="s">
        <v>36</v>
      </c>
      <c r="E14" s="19">
        <v>29083.69</v>
      </c>
      <c r="F14" s="140">
        <v>17326.249999999989</v>
      </c>
      <c r="G14" s="247">
        <f>E14/E11</f>
        <v>0.1646553204407063</v>
      </c>
      <c r="H14" s="215">
        <f>F14/F11</f>
        <v>0.12553540701656424</v>
      </c>
      <c r="I14" s="186">
        <f t="shared" si="0"/>
        <v>-0.40426232022140279</v>
      </c>
      <c r="K14" s="19">
        <v>2648.9969999999998</v>
      </c>
      <c r="L14" s="140">
        <v>1579.5790000000002</v>
      </c>
      <c r="M14" s="247">
        <f>K14/K11</f>
        <v>5.5342810133499384E-2</v>
      </c>
      <c r="N14" s="215">
        <f>L14/L11</f>
        <v>3.7880347207878411E-2</v>
      </c>
      <c r="O14" s="209">
        <f t="shared" si="1"/>
        <v>-0.40370676146481094</v>
      </c>
      <c r="Q14" s="189">
        <f t="shared" si="2"/>
        <v>0.91081874411396901</v>
      </c>
      <c r="R14" s="190">
        <f t="shared" si="2"/>
        <v>0.91166813361229426</v>
      </c>
      <c r="S14" s="182">
        <f t="shared" si="3"/>
        <v>9.3255601491987476E-4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330172.90999999992</v>
      </c>
      <c r="F15" s="145">
        <v>279775.69</v>
      </c>
      <c r="G15" s="243">
        <f>G7+G11</f>
        <v>1</v>
      </c>
      <c r="H15" s="244">
        <f>H7+H11</f>
        <v>1</v>
      </c>
      <c r="I15" s="164">
        <f t="shared" si="0"/>
        <v>-0.15263887034220927</v>
      </c>
      <c r="J15" s="1"/>
      <c r="K15" s="17">
        <v>84460.278000000006</v>
      </c>
      <c r="L15" s="145">
        <v>76825.659000000014</v>
      </c>
      <c r="M15" s="243">
        <f>M7+M11</f>
        <v>0.99999999999999978</v>
      </c>
      <c r="N15" s="244">
        <f>N7+N11</f>
        <v>1</v>
      </c>
      <c r="O15" s="164">
        <f t="shared" si="1"/>
        <v>-9.0393012914307375E-2</v>
      </c>
      <c r="Q15" s="191">
        <f t="shared" si="2"/>
        <v>2.5580620166566668</v>
      </c>
      <c r="R15" s="192">
        <f t="shared" si="2"/>
        <v>2.7459733545827381</v>
      </c>
      <c r="S15" s="57">
        <f t="shared" si="3"/>
        <v>7.3458476261520605E-2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236113.58999999991</v>
      </c>
      <c r="F16" s="181">
        <f t="shared" ref="F16:F17" si="4">F8+F12</f>
        <v>204922.2</v>
      </c>
      <c r="G16" s="245">
        <f>E16/E15</f>
        <v>0.71512102552568579</v>
      </c>
      <c r="H16" s="246">
        <f>F16/F15</f>
        <v>0.73245177234662528</v>
      </c>
      <c r="I16" s="207">
        <f t="shared" si="0"/>
        <v>-0.13210332365875216</v>
      </c>
      <c r="J16" s="3"/>
      <c r="K16" s="180">
        <f t="shared" ref="K16:L18" si="5">K8+K12</f>
        <v>75683.78</v>
      </c>
      <c r="L16" s="181">
        <f t="shared" si="5"/>
        <v>68940.006000000023</v>
      </c>
      <c r="M16" s="250">
        <f>K16/K15</f>
        <v>0.89608727075229366</v>
      </c>
      <c r="N16" s="246">
        <f>L16/L15</f>
        <v>0.89735651990957876</v>
      </c>
      <c r="O16" s="207">
        <f t="shared" si="1"/>
        <v>-8.9104613960877432E-2</v>
      </c>
      <c r="P16" s="3"/>
      <c r="Q16" s="189">
        <f t="shared" si="2"/>
        <v>3.2053970294551886</v>
      </c>
      <c r="R16" s="190">
        <f t="shared" si="2"/>
        <v>3.3642038783499304</v>
      </c>
      <c r="S16" s="182">
        <f t="shared" si="3"/>
        <v>4.9543581476936022E-2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30832.330000000009</v>
      </c>
      <c r="F17" s="140">
        <f t="shared" si="4"/>
        <v>26856.960000000006</v>
      </c>
      <c r="G17" s="248">
        <f>E17/E15</f>
        <v>9.3382373496359888E-2</v>
      </c>
      <c r="H17" s="215">
        <f>F17/F15</f>
        <v>9.5994616258474802E-2</v>
      </c>
      <c r="I17" s="182">
        <f t="shared" si="0"/>
        <v>-0.12893511453724066</v>
      </c>
      <c r="K17" s="19">
        <f t="shared" si="5"/>
        <v>4131.7740000000013</v>
      </c>
      <c r="L17" s="140">
        <f t="shared" si="5"/>
        <v>3832.2119999999991</v>
      </c>
      <c r="M17" s="247">
        <f>K17/K15</f>
        <v>4.8919730053457802E-2</v>
      </c>
      <c r="N17" s="215">
        <f>L17/L15</f>
        <v>4.9881928119874616E-2</v>
      </c>
      <c r="O17" s="182">
        <f t="shared" si="1"/>
        <v>-7.2502029394638248E-2</v>
      </c>
      <c r="Q17" s="189">
        <f t="shared" si="2"/>
        <v>1.3400784176868892</v>
      </c>
      <c r="R17" s="190">
        <f t="shared" si="2"/>
        <v>1.4268971618530162</v>
      </c>
      <c r="S17" s="182">
        <f t="shared" si="3"/>
        <v>6.4786316248555756E-2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63226.990000000005</v>
      </c>
      <c r="F18" s="142">
        <f>F10+F14</f>
        <v>47996.529999999984</v>
      </c>
      <c r="G18" s="249">
        <f>E18/E15</f>
        <v>0.19149660097795432</v>
      </c>
      <c r="H18" s="221">
        <f>F18/F15</f>
        <v>0.17155361139489991</v>
      </c>
      <c r="I18" s="208">
        <f t="shared" si="0"/>
        <v>-0.24088541934385962</v>
      </c>
      <c r="K18" s="21">
        <f t="shared" si="5"/>
        <v>4644.7240000000002</v>
      </c>
      <c r="L18" s="142">
        <f t="shared" si="5"/>
        <v>4053.4410000000007</v>
      </c>
      <c r="M18" s="249">
        <f>K18/K15</f>
        <v>5.4992999194248444E-2</v>
      </c>
      <c r="N18" s="221">
        <f>L18/L15</f>
        <v>5.2761551970546716E-2</v>
      </c>
      <c r="O18" s="208">
        <f t="shared" si="1"/>
        <v>-0.12730207435361054</v>
      </c>
      <c r="Q18" s="193">
        <f t="shared" si="2"/>
        <v>0.734610962818252</v>
      </c>
      <c r="R18" s="194">
        <f t="shared" si="2"/>
        <v>0.8445279273314138</v>
      </c>
      <c r="S18" s="186">
        <f t="shared" si="3"/>
        <v>0.14962608792479462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2025-07-08T21:41:17Z</dcterms:modified>
</cp:coreProperties>
</file>